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05" windowWidth="11280" windowHeight="57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<sst xmlns="http://schemas.openxmlformats.org/spreadsheetml/2006/main" count="329" uniqueCount="212">
  <si>
    <t>Rozdzial</t>
  </si>
  <si>
    <t>%</t>
  </si>
  <si>
    <t>854</t>
  </si>
  <si>
    <t>700</t>
  </si>
  <si>
    <t>70005</t>
  </si>
  <si>
    <t>750</t>
  </si>
  <si>
    <t>75023</t>
  </si>
  <si>
    <t>630</t>
  </si>
  <si>
    <t>75095</t>
  </si>
  <si>
    <t>758</t>
  </si>
  <si>
    <t>900</t>
  </si>
  <si>
    <t>90095</t>
  </si>
  <si>
    <t>851</t>
  </si>
  <si>
    <t>801</t>
  </si>
  <si>
    <t>80101</t>
  </si>
  <si>
    <t>80110</t>
  </si>
  <si>
    <t>90015</t>
  </si>
  <si>
    <t>754</t>
  </si>
  <si>
    <t>75414</t>
  </si>
  <si>
    <t>752</t>
  </si>
  <si>
    <t>75212</t>
  </si>
  <si>
    <t>751</t>
  </si>
  <si>
    <t>600</t>
  </si>
  <si>
    <t>60016</t>
  </si>
  <si>
    <t>63003</t>
  </si>
  <si>
    <t>70001</t>
  </si>
  <si>
    <t>710</t>
  </si>
  <si>
    <t>71014</t>
  </si>
  <si>
    <t>75022</t>
  </si>
  <si>
    <t>wydatki bieżące</t>
  </si>
  <si>
    <t>wydatki inwestycyjne</t>
  </si>
  <si>
    <t>gospodarka gruntami i nieruchomościami w tym:</t>
  </si>
  <si>
    <t>opracowania geodezyjne  i kartograficzne w tym:</t>
  </si>
  <si>
    <t>75011</t>
  </si>
  <si>
    <t>pochodne od wynagrodzeń</t>
  </si>
  <si>
    <t>wynagrodzenia</t>
  </si>
  <si>
    <t>rada miasta w tym:</t>
  </si>
  <si>
    <t>urząd miasta w tym:</t>
  </si>
  <si>
    <t>pochodna od wynagrodzeń</t>
  </si>
  <si>
    <t>75101</t>
  </si>
  <si>
    <t>75412</t>
  </si>
  <si>
    <t>ochotnicza straż pożarna w tym:</t>
  </si>
  <si>
    <t>obrona cywilna w tym:</t>
  </si>
  <si>
    <t>757</t>
  </si>
  <si>
    <t>75702</t>
  </si>
  <si>
    <t>obsługa kredytu i pożyczek jednostek samorządu terytorialnego w tym:</t>
  </si>
  <si>
    <t>odsetki od krajowych pożyczek i kredytów</t>
  </si>
  <si>
    <t>75704</t>
  </si>
  <si>
    <t>Różne rozliczenia</t>
  </si>
  <si>
    <t>75818</t>
  </si>
  <si>
    <t>Oświata i wychowanie</t>
  </si>
  <si>
    <t>80104</t>
  </si>
  <si>
    <t>gimnazja w tym:</t>
  </si>
  <si>
    <t>85154</t>
  </si>
  <si>
    <t>przeciwdziałanie alkoholizmowi w tym:</t>
  </si>
  <si>
    <t>dodatki mieszkaniowe w tym:</t>
  </si>
  <si>
    <t>90003</t>
  </si>
  <si>
    <t>oczyszczanie miast w tym:</t>
  </si>
  <si>
    <t>90004</t>
  </si>
  <si>
    <t>utrzymanie zieleni w mieście w tym:</t>
  </si>
  <si>
    <t>oświetlenie ulic w tym:</t>
  </si>
  <si>
    <t>921</t>
  </si>
  <si>
    <t>92116</t>
  </si>
  <si>
    <t>biblioteki w tym:</t>
  </si>
  <si>
    <t>dotacje z budżetu dla instytucji kultury</t>
  </si>
  <si>
    <t>92118</t>
  </si>
  <si>
    <t>92195</t>
  </si>
  <si>
    <t>926</t>
  </si>
  <si>
    <t>92605</t>
  </si>
  <si>
    <t>zadania w zakresie kultury fizycznej i sportu w tym:</t>
  </si>
  <si>
    <t>92695</t>
  </si>
  <si>
    <t>Ogółem</t>
  </si>
  <si>
    <t>Dział</t>
  </si>
  <si>
    <t>Wyszczególnienie</t>
  </si>
  <si>
    <t>Transport i Łączność</t>
  </si>
  <si>
    <t>Turystyka</t>
  </si>
  <si>
    <t>Gospodarka mieszkaniowa</t>
  </si>
  <si>
    <t>Działalność usługowa</t>
  </si>
  <si>
    <t>Administracja publiczna</t>
  </si>
  <si>
    <t>Urzędy naczelnych organów władzy państwowej , kontroli i ochrony prawa oraz sądownictwa</t>
  </si>
  <si>
    <t>Obrona narodowa</t>
  </si>
  <si>
    <t>Bezpieczeństwo publiczne i ochrona przeciwpożarowa</t>
  </si>
  <si>
    <t>Obsługa długu publicznego</t>
  </si>
  <si>
    <t>Ochrona zdrowia</t>
  </si>
  <si>
    <t>Edukacyjna opieka wychowawcza</t>
  </si>
  <si>
    <t>Gospodarka komunalna i ochrona środowiska</t>
  </si>
  <si>
    <t>Kultura i ochrona dziedzictwa narodowego</t>
  </si>
  <si>
    <t>Kultura fizyczna i sport</t>
  </si>
  <si>
    <t>w zł</t>
  </si>
  <si>
    <t xml:space="preserve">zakłady gospodarki mieszkaniowej w tym: </t>
  </si>
  <si>
    <t>85401</t>
  </si>
  <si>
    <t>Rady Miejskiej w Szklarskiej Porębie</t>
  </si>
  <si>
    <t>010</t>
  </si>
  <si>
    <t>Rolnictwo i łowiectwo</t>
  </si>
  <si>
    <t>01030</t>
  </si>
  <si>
    <t>020</t>
  </si>
  <si>
    <t>Leśnictwo</t>
  </si>
  <si>
    <t>02001</t>
  </si>
  <si>
    <t>dotacja dla j.s.t.</t>
  </si>
  <si>
    <t>71035</t>
  </si>
  <si>
    <t>75109</t>
  </si>
  <si>
    <t>90001</t>
  </si>
  <si>
    <t>90002</t>
  </si>
  <si>
    <t>80195</t>
  </si>
  <si>
    <t>dotacja celowa</t>
  </si>
  <si>
    <t>dotacja dla MZGL</t>
  </si>
  <si>
    <t xml:space="preserve">wydatki inwestycyjne </t>
  </si>
  <si>
    <t>Izby rolnicze w tym:</t>
  </si>
  <si>
    <t>Gospodarka leśna w tym:</t>
  </si>
  <si>
    <t>pozostała działalność w tym:</t>
  </si>
  <si>
    <t>rozliczenia z tytułu poręczeń w tym:</t>
  </si>
  <si>
    <t>świetlice szkolne w tym:</t>
  </si>
  <si>
    <t>muzea w tym:</t>
  </si>
  <si>
    <t>urzędy naczelnych organów władzy państwowej, kontroli i ochrony prawa w tym:</t>
  </si>
  <si>
    <t xml:space="preserve"> </t>
  </si>
  <si>
    <t>71004</t>
  </si>
  <si>
    <t>80113</t>
  </si>
  <si>
    <t>80146</t>
  </si>
  <si>
    <t>plany zagospodarowania przestrzennego w tym :</t>
  </si>
  <si>
    <t>dowożenie uczniów do szkół w tym :</t>
  </si>
  <si>
    <t>dokształcanie i doskonalenie nauczycieli w tym :</t>
  </si>
  <si>
    <t>drogi publiczne  gminne w tym:</t>
  </si>
  <si>
    <t>75415</t>
  </si>
  <si>
    <t xml:space="preserve">dotacja celowa </t>
  </si>
  <si>
    <t>756</t>
  </si>
  <si>
    <t>Dochody od osób prawnych, od osób fiz. i od innych jednostek nieposiadających osobowości prawnej oraz wydatki związane z ich poborem</t>
  </si>
  <si>
    <t>852</t>
  </si>
  <si>
    <t>Pomoc społeczna</t>
  </si>
  <si>
    <t>85214</t>
  </si>
  <si>
    <t>85212</t>
  </si>
  <si>
    <t>85213</t>
  </si>
  <si>
    <t>85215</t>
  </si>
  <si>
    <t>85219</t>
  </si>
  <si>
    <t>85228</t>
  </si>
  <si>
    <t>85295</t>
  </si>
  <si>
    <t>usługi opiekuńcze i specjal. usł opiekuńcze w tym:</t>
  </si>
  <si>
    <t xml:space="preserve">wydatki bieżące </t>
  </si>
  <si>
    <t>75647</t>
  </si>
  <si>
    <t>zadania w zakresie upowszechniania turystyki   w tym:</t>
  </si>
  <si>
    <t>400</t>
  </si>
  <si>
    <t>40002</t>
  </si>
  <si>
    <t xml:space="preserve">Wytwarzanie i zaopatrywanie w energie elektryczna, gaz i wodę </t>
  </si>
  <si>
    <t>60078</t>
  </si>
  <si>
    <t>60095</t>
  </si>
  <si>
    <t>75075</t>
  </si>
  <si>
    <t xml:space="preserve">wynagrodzenia </t>
  </si>
  <si>
    <t>75404</t>
  </si>
  <si>
    <t>85202</t>
  </si>
  <si>
    <t>zasiłki i pomoc w naturze oraz skł  na ubezp emeryt.i rentowe w tym:</t>
  </si>
  <si>
    <t>85415</t>
  </si>
  <si>
    <t>85153</t>
  </si>
  <si>
    <t>zwalczanie narkomanii</t>
  </si>
  <si>
    <t>cmentarze w tym:</t>
  </si>
  <si>
    <t>urzędy wojewódzkie w tym:</t>
  </si>
  <si>
    <t>rezerwy ogólne i celowe w tym:</t>
  </si>
  <si>
    <t>szkoły podstawowe w tym:</t>
  </si>
  <si>
    <t>ośrodki pomocy społecznej w tym:</t>
  </si>
  <si>
    <t>gospodarka sciekowa i ochrona wód w tym:</t>
  </si>
  <si>
    <t>gospodarka odpadami w tym:</t>
  </si>
  <si>
    <t>01095</t>
  </si>
  <si>
    <t>60002</t>
  </si>
  <si>
    <t>dotacja inwestycyjna dla MZGL</t>
  </si>
  <si>
    <t>71095</t>
  </si>
  <si>
    <t xml:space="preserve">pozostała działalność </t>
  </si>
  <si>
    <t>75406</t>
  </si>
  <si>
    <t xml:space="preserve">straż graniczna </t>
  </si>
  <si>
    <t>92105</t>
  </si>
  <si>
    <t>Gospodarka leśna</t>
  </si>
  <si>
    <t>02095</t>
  </si>
  <si>
    <t>85121</t>
  </si>
  <si>
    <t>dotacja celowa inwest</t>
  </si>
  <si>
    <t>wydatki bieżące ( rezerwa ogólna )</t>
  </si>
  <si>
    <t>wydatki bieżące ( rezerwa celowa )</t>
  </si>
  <si>
    <r>
      <t>Przewidywane</t>
    </r>
    <r>
      <rPr>
        <sz val="8"/>
        <rFont val="Arial CE"/>
        <family val="2"/>
      </rPr>
      <t xml:space="preserve"> wykonanie 2008r</t>
    </r>
  </si>
  <si>
    <t>Projekt na 2009  r</t>
  </si>
  <si>
    <t>Projekt wydatków budżetowych na 2009r</t>
  </si>
  <si>
    <t>60013</t>
  </si>
  <si>
    <t>wynagrodenia</t>
  </si>
  <si>
    <t>75421</t>
  </si>
  <si>
    <t>75495</t>
  </si>
  <si>
    <t>drogi publiczne  wojewódzkie  w tym:</t>
  </si>
  <si>
    <t>wybory do rad gmin oraz referenda gminne w tym :</t>
  </si>
  <si>
    <t>92109</t>
  </si>
  <si>
    <t xml:space="preserve">dotacja inwestycyjna </t>
  </si>
  <si>
    <t>63095</t>
  </si>
  <si>
    <t>pozostałe wydatki obronne w tym:</t>
  </si>
  <si>
    <t>komendy wojewódzkie policji w tym :</t>
  </si>
  <si>
    <t>pozostała działalność w tym ;</t>
  </si>
  <si>
    <t>pozostała działalność w tym :</t>
  </si>
  <si>
    <t>dostarczanie wody w tym :</t>
  </si>
  <si>
    <t>Infrastruktura kolejowa w tym:</t>
  </si>
  <si>
    <t>usuwanie skutkow klęsk żywiołowych w tym :</t>
  </si>
  <si>
    <t>pozostała  działalność  w tym :</t>
  </si>
  <si>
    <t>Pozostała działalność w tym :</t>
  </si>
  <si>
    <t>promocja j.s.t. w tym :</t>
  </si>
  <si>
    <t>zadania ratownictwa górskiego i wodnego w tym :</t>
  </si>
  <si>
    <t>Zarzadzanie kryzysowe w tym:</t>
  </si>
  <si>
    <t>pobór podatków, opłat i niepodatkowych należności budżetowych w tym:</t>
  </si>
  <si>
    <t>przedszkola w tym:</t>
  </si>
  <si>
    <t>lecznictwo ambulatoryjne w tym :</t>
  </si>
  <si>
    <t>domy pomocy społecznej w tym:</t>
  </si>
  <si>
    <t>świadczenia rodzinne ,zaliczka alimentacyjna oraz składki na ubezp. emerytalne i remtowe z ubezp. społecznego w tym:</t>
  </si>
  <si>
    <t>skł na ubez.zdrowotne opł za os. pobier.św.z pom.sp.,niektóre św. rodzinne oraz za osoby uczestniczace w zajęciach w centrum integr. społecz. w tym:</t>
  </si>
  <si>
    <t>pomoc materialna dla uczniów w tym:</t>
  </si>
  <si>
    <t>pozostałe zadania w zakresie kultury w tym :</t>
  </si>
  <si>
    <t>domy i ośrodki kultury , świetlice kluby w tym:</t>
  </si>
  <si>
    <t>dotacja dla jst</t>
  </si>
  <si>
    <t xml:space="preserve">wydatki bieżące                                  </t>
  </si>
  <si>
    <t>dotacja dla j.s.t</t>
  </si>
  <si>
    <t xml:space="preserve">                                                                                                                                                                                 uchwały nr  XXXI/368/09 </t>
  </si>
  <si>
    <t xml:space="preserve">                                                                                                                                                                                      Załącznik nr 2 do </t>
  </si>
  <si>
    <t xml:space="preserve">    z dnia 26 stycznia 2009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</si>
</sst>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7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9"/>
      <color indexed="9"/>
      <name val="Arial CE"/>
      <family val="2"/>
    </font>
    <font>
      <b/>
      <sz val="9"/>
      <color indexed="10"/>
      <name val="Arial CE"/>
      <family val="2"/>
    </font>
    <font>
      <b/>
      <sz val="8"/>
      <name val="Arial CE"/>
      <family val="0"/>
    </font>
    <font>
      <sz val="9"/>
      <color indexed="8"/>
      <name val="Arial CE"/>
      <family val="2"/>
    </font>
    <font>
      <b/>
      <sz val="9"/>
      <color indexed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horizontal="right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10" fontId="1" fillId="0" borderId="0" xfId="0" applyNumberFormat="1" applyFont="1" applyAlignment="1">
      <alignment horizontal="left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1" fontId="6" fillId="3" borderId="2" xfId="19" applyNumberFormat="1" applyFont="1" applyFill="1" applyBorder="1" applyAlignment="1">
      <alignment horizontal="center" vertical="center" wrapText="1"/>
    </xf>
    <xf numFmtId="49" fontId="7" fillId="4" borderId="2" xfId="0" applyNumberFormat="1" applyFont="1" applyFill="1" applyBorder="1" applyAlignment="1">
      <alignment horizontal="center" vertical="center" wrapText="1"/>
    </xf>
    <xf numFmtId="49" fontId="6" fillId="4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 wrapText="1"/>
    </xf>
    <xf numFmtId="3" fontId="7" fillId="4" borderId="2" xfId="0" applyNumberFormat="1" applyFont="1" applyFill="1" applyBorder="1" applyAlignment="1">
      <alignment horizontal="center" vertical="center" wrapText="1"/>
    </xf>
    <xf numFmtId="10" fontId="7" fillId="4" borderId="1" xfId="19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10" fontId="6" fillId="3" borderId="1" xfId="19" applyNumberFormat="1" applyFont="1" applyFill="1" applyBorder="1" applyAlignment="1">
      <alignment horizontal="center" vertical="center" wrapText="1"/>
    </xf>
    <xf numFmtId="10" fontId="7" fillId="3" borderId="1" xfId="19" applyNumberFormat="1" applyFont="1" applyFill="1" applyBorder="1" applyAlignment="1">
      <alignment horizontal="center" vertical="center" wrapText="1"/>
    </xf>
    <xf numFmtId="3" fontId="6" fillId="4" borderId="2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left" vertical="center" wrapText="1"/>
    </xf>
    <xf numFmtId="3" fontId="7" fillId="4" borderId="1" xfId="0" applyNumberFormat="1" applyFont="1" applyFill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10" fontId="6" fillId="0" borderId="1" xfId="19" applyNumberFormat="1" applyFont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10" fontId="6" fillId="4" borderId="1" xfId="19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0" fontId="6" fillId="0" borderId="1" xfId="19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3" fontId="7" fillId="3" borderId="0" xfId="0" applyNumberFormat="1" applyFont="1" applyFill="1" applyBorder="1" applyAlignment="1">
      <alignment horizontal="right" vertical="center" wrapText="1"/>
    </xf>
    <xf numFmtId="3" fontId="7" fillId="5" borderId="1" xfId="0" applyNumberFormat="1" applyFont="1" applyFill="1" applyBorder="1" applyAlignment="1">
      <alignment horizontal="right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49" fontId="7" fillId="4" borderId="2" xfId="0" applyNumberFormat="1" applyFont="1" applyFill="1" applyBorder="1" applyAlignment="1">
      <alignment horizontal="center" vertical="center" wrapText="1"/>
    </xf>
    <xf numFmtId="49" fontId="6" fillId="4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3" fontId="6" fillId="3" borderId="1" xfId="0" applyNumberFormat="1" applyFont="1" applyFill="1" applyBorder="1" applyAlignment="1">
      <alignment horizontal="right" vertical="center" wrapText="1"/>
    </xf>
    <xf numFmtId="3" fontId="7" fillId="4" borderId="2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left" vertical="center" wrapText="1"/>
    </xf>
    <xf numFmtId="10" fontId="6" fillId="3" borderId="1" xfId="19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3" fontId="6" fillId="3" borderId="0" xfId="0" applyNumberFormat="1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3" fontId="6" fillId="0" borderId="0" xfId="0" applyNumberFormat="1" applyFont="1" applyAlignment="1">
      <alignment horizontal="left" vertical="center"/>
    </xf>
    <xf numFmtId="3" fontId="10" fillId="0" borderId="0" xfId="0" applyNumberFormat="1" applyFont="1" applyAlignment="1">
      <alignment horizontal="right" vertical="center" wrapText="1"/>
    </xf>
    <xf numFmtId="10" fontId="7" fillId="5" borderId="1" xfId="19" applyNumberFormat="1" applyFont="1" applyFill="1" applyBorder="1" applyAlignment="1">
      <alignment horizontal="center" vertical="center" wrapText="1"/>
    </xf>
    <xf numFmtId="3" fontId="10" fillId="0" borderId="0" xfId="0" applyNumberFormat="1" applyFont="1" applyAlignment="1">
      <alignment horizontal="left" vertical="center" wrapText="1"/>
    </xf>
    <xf numFmtId="3" fontId="10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10" fontId="12" fillId="3" borderId="1" xfId="19" applyNumberFormat="1" applyFont="1" applyFill="1" applyBorder="1" applyAlignment="1">
      <alignment horizontal="center" vertical="center" wrapText="1"/>
    </xf>
    <xf numFmtId="10" fontId="7" fillId="4" borderId="1" xfId="19" applyNumberFormat="1" applyFont="1" applyFill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left" vertical="center" wrapText="1"/>
    </xf>
    <xf numFmtId="3" fontId="6" fillId="0" borderId="0" xfId="0" applyNumberFormat="1" applyFont="1" applyAlignment="1">
      <alignment horizontal="left" vertical="center" wrapText="1"/>
    </xf>
    <xf numFmtId="49" fontId="7" fillId="5" borderId="4" xfId="0" applyNumberFormat="1" applyFont="1" applyFill="1" applyBorder="1" applyAlignment="1">
      <alignment horizontal="center" vertical="center" wrapText="1"/>
    </xf>
    <xf numFmtId="49" fontId="7" fillId="5" borderId="5" xfId="0" applyNumberFormat="1" applyFont="1" applyFill="1" applyBorder="1" applyAlignment="1">
      <alignment horizontal="center" vertical="center" wrapText="1"/>
    </xf>
    <xf numFmtId="49" fontId="7" fillId="5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3" fontId="6" fillId="3" borderId="2" xfId="0" applyNumberFormat="1" applyFont="1" applyFill="1" applyBorder="1" applyAlignment="1">
      <alignment horizontal="right" vertical="center" wrapText="1"/>
    </xf>
    <xf numFmtId="3" fontId="7" fillId="4" borderId="2" xfId="0" applyNumberFormat="1" applyFont="1" applyFill="1" applyBorder="1" applyAlignment="1">
      <alignment horizontal="right" vertical="center" wrapText="1"/>
    </xf>
    <xf numFmtId="3" fontId="7" fillId="4" borderId="2" xfId="0" applyNumberFormat="1" applyFont="1" applyFill="1" applyBorder="1" applyAlignment="1">
      <alignment horizontal="right" vertical="center" wrapText="1"/>
    </xf>
    <xf numFmtId="3" fontId="6" fillId="3" borderId="2" xfId="0" applyNumberFormat="1" applyFont="1" applyFill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8"/>
  <sheetViews>
    <sheetView showGridLines="0" tabSelected="1" workbookViewId="0" topLeftCell="A1">
      <selection activeCell="J10" sqref="J10"/>
    </sheetView>
  </sheetViews>
  <sheetFormatPr defaultColWidth="9.00390625" defaultRowHeight="12.75"/>
  <cols>
    <col min="1" max="1" width="8.00390625" style="1" customWidth="1"/>
    <col min="2" max="3" width="9.125" style="3" customWidth="1"/>
    <col min="4" max="4" width="49.625" style="1" customWidth="1"/>
    <col min="5" max="5" width="9.875" style="2" hidden="1" customWidth="1"/>
    <col min="6" max="6" width="28.625" style="2" customWidth="1"/>
    <col min="7" max="7" width="9.625" style="7" hidden="1" customWidth="1"/>
    <col min="8" max="8" width="7.00390625" style="1" customWidth="1"/>
    <col min="9" max="9" width="9.875" style="1" bestFit="1" customWidth="1"/>
    <col min="10" max="16384" width="9.125" style="1" customWidth="1"/>
  </cols>
  <sheetData>
    <row r="1" spans="1:7" ht="11.25">
      <c r="A1" s="77" t="s">
        <v>210</v>
      </c>
      <c r="B1" s="77"/>
      <c r="C1" s="77"/>
      <c r="D1" s="77"/>
      <c r="E1" s="77"/>
      <c r="F1" s="77"/>
      <c r="G1" s="77"/>
    </row>
    <row r="2" spans="1:7" ht="11.25" customHeight="1">
      <c r="A2" s="77" t="s">
        <v>209</v>
      </c>
      <c r="B2" s="77"/>
      <c r="C2" s="77"/>
      <c r="D2" s="77"/>
      <c r="E2" s="77"/>
      <c r="F2" s="77"/>
      <c r="G2" s="77"/>
    </row>
    <row r="3" spans="1:7" ht="11.25" customHeight="1">
      <c r="A3" s="76" t="s">
        <v>91</v>
      </c>
      <c r="B3" s="76"/>
      <c r="C3" s="76"/>
      <c r="D3" s="76"/>
      <c r="E3" s="76"/>
      <c r="F3" s="76"/>
      <c r="G3" s="76"/>
    </row>
    <row r="4" spans="1:7" ht="12.75" customHeight="1">
      <c r="A4" s="76" t="s">
        <v>211</v>
      </c>
      <c r="B4" s="76"/>
      <c r="C4" s="76"/>
      <c r="D4" s="76"/>
      <c r="E4" s="76"/>
      <c r="F4" s="76"/>
      <c r="G4" s="76"/>
    </row>
    <row r="5" spans="2:7" ht="15.75">
      <c r="B5" s="78" t="s">
        <v>175</v>
      </c>
      <c r="C5" s="78"/>
      <c r="D5" s="78"/>
      <c r="E5" s="78"/>
      <c r="F5" s="78"/>
      <c r="G5" s="78"/>
    </row>
    <row r="6" ht="11.25">
      <c r="F6" s="2" t="s">
        <v>88</v>
      </c>
    </row>
    <row r="7" spans="2:7" ht="33.75">
      <c r="B7" s="4" t="s">
        <v>72</v>
      </c>
      <c r="C7" s="4" t="s">
        <v>0</v>
      </c>
      <c r="D7" s="5" t="s">
        <v>73</v>
      </c>
      <c r="E7" s="9" t="s">
        <v>173</v>
      </c>
      <c r="F7" s="6" t="s">
        <v>174</v>
      </c>
      <c r="G7" s="8" t="s">
        <v>1</v>
      </c>
    </row>
    <row r="8" spans="2:7" s="10" customFormat="1" ht="17.25" customHeight="1">
      <c r="B8" s="11">
        <v>1</v>
      </c>
      <c r="C8" s="11">
        <v>2</v>
      </c>
      <c r="D8" s="12">
        <v>3</v>
      </c>
      <c r="E8" s="13">
        <v>4</v>
      </c>
      <c r="F8" s="79">
        <v>4</v>
      </c>
      <c r="G8" s="14">
        <v>6</v>
      </c>
    </row>
    <row r="9" spans="2:7" s="10" customFormat="1" ht="17.25" customHeight="1">
      <c r="B9" s="15" t="s">
        <v>92</v>
      </c>
      <c r="C9" s="16"/>
      <c r="D9" s="17" t="s">
        <v>93</v>
      </c>
      <c r="E9" s="18">
        <f>SUM(E10,E12)</f>
        <v>129</v>
      </c>
      <c r="F9" s="80">
        <f>SUM(F10,F12)</f>
        <v>13</v>
      </c>
      <c r="G9" s="19">
        <f>IF(E9&gt;0,F9/E9,"")</f>
        <v>0.10077519379844961</v>
      </c>
    </row>
    <row r="10" spans="2:7" s="10" customFormat="1" ht="17.25" customHeight="1">
      <c r="B10" s="11"/>
      <c r="C10" s="11" t="s">
        <v>94</v>
      </c>
      <c r="D10" s="20" t="s">
        <v>107</v>
      </c>
      <c r="E10" s="13">
        <f>SUM(E11)</f>
        <v>13</v>
      </c>
      <c r="F10" s="79">
        <f>SUM(F11)</f>
        <v>13</v>
      </c>
      <c r="G10" s="21">
        <f>IF(E10&gt;0,F10/E10,"")</f>
        <v>1</v>
      </c>
    </row>
    <row r="11" spans="2:7" s="10" customFormat="1" ht="17.25" customHeight="1">
      <c r="B11" s="11"/>
      <c r="C11" s="11"/>
      <c r="D11" s="20" t="s">
        <v>29</v>
      </c>
      <c r="E11" s="13">
        <v>13</v>
      </c>
      <c r="F11" s="79">
        <v>13</v>
      </c>
      <c r="G11" s="21"/>
    </row>
    <row r="12" spans="2:7" s="10" customFormat="1" ht="17.25" customHeight="1" hidden="1">
      <c r="B12" s="11"/>
      <c r="C12" s="11" t="s">
        <v>159</v>
      </c>
      <c r="D12" s="20" t="s">
        <v>187</v>
      </c>
      <c r="E12" s="13">
        <f>+E13</f>
        <v>116</v>
      </c>
      <c r="F12" s="79">
        <f>+F13</f>
        <v>0</v>
      </c>
      <c r="G12" s="21">
        <f>IF(E12&gt;0,F12/E12,"")</f>
        <v>0</v>
      </c>
    </row>
    <row r="13" spans="2:7" s="10" customFormat="1" ht="17.25" customHeight="1" hidden="1">
      <c r="B13" s="11"/>
      <c r="C13" s="11"/>
      <c r="D13" s="20" t="s">
        <v>29</v>
      </c>
      <c r="E13" s="13">
        <v>116</v>
      </c>
      <c r="F13" s="79">
        <v>0</v>
      </c>
      <c r="G13" s="21"/>
    </row>
    <row r="14" spans="2:7" s="10" customFormat="1" ht="17.25" customHeight="1">
      <c r="B14" s="47" t="s">
        <v>95</v>
      </c>
      <c r="C14" s="47"/>
      <c r="D14" s="49" t="s">
        <v>167</v>
      </c>
      <c r="E14" s="54">
        <f>+E15</f>
        <v>4000</v>
      </c>
      <c r="F14" s="81">
        <f>+F15</f>
        <v>6070</v>
      </c>
      <c r="G14" s="21">
        <f>IF(E14&gt;0,F14/E14,"")</f>
        <v>1.5175</v>
      </c>
    </row>
    <row r="15" spans="2:7" s="10" customFormat="1" ht="17.25" customHeight="1">
      <c r="B15" s="46"/>
      <c r="C15" s="58" t="s">
        <v>168</v>
      </c>
      <c r="D15" s="59" t="s">
        <v>188</v>
      </c>
      <c r="E15" s="60">
        <f>+E16</f>
        <v>4000</v>
      </c>
      <c r="F15" s="82">
        <f>+F16</f>
        <v>6070</v>
      </c>
      <c r="G15" s="21">
        <f>IF(E15&gt;0,F15/E15,"")</f>
        <v>1.5175</v>
      </c>
    </row>
    <row r="16" spans="2:7" s="10" customFormat="1" ht="17.25" customHeight="1">
      <c r="B16" s="11"/>
      <c r="C16" s="11"/>
      <c r="D16" s="20" t="s">
        <v>29</v>
      </c>
      <c r="E16" s="13">
        <v>4000</v>
      </c>
      <c r="F16" s="79">
        <v>6070</v>
      </c>
      <c r="G16" s="21"/>
    </row>
    <row r="17" spans="2:7" s="10" customFormat="1" ht="17.25" customHeight="1" hidden="1">
      <c r="B17" s="15" t="s">
        <v>95</v>
      </c>
      <c r="C17" s="16"/>
      <c r="D17" s="17" t="s">
        <v>96</v>
      </c>
      <c r="E17" s="23">
        <f>SUM(E18)</f>
        <v>0</v>
      </c>
      <c r="F17" s="80">
        <f>SUM(F18)</f>
        <v>0</v>
      </c>
      <c r="G17" s="21">
        <f>IF(E17&gt;0,F17/E17,"")</f>
      </c>
    </row>
    <row r="18" spans="2:7" s="10" customFormat="1" ht="17.25" customHeight="1" hidden="1">
      <c r="B18" s="11"/>
      <c r="C18" s="11" t="s">
        <v>97</v>
      </c>
      <c r="D18" s="20" t="s">
        <v>108</v>
      </c>
      <c r="E18" s="13">
        <f>SUM(E19)</f>
        <v>0</v>
      </c>
      <c r="F18" s="79">
        <f>SUM(F19)</f>
        <v>0</v>
      </c>
      <c r="G18" s="21">
        <f>IF(E18&gt;0,F18/E18,"")</f>
      </c>
    </row>
    <row r="19" spans="2:7" s="10" customFormat="1" ht="17.25" customHeight="1" hidden="1">
      <c r="B19" s="11"/>
      <c r="C19" s="11"/>
      <c r="D19" s="20" t="s">
        <v>29</v>
      </c>
      <c r="E19" s="13">
        <v>0</v>
      </c>
      <c r="F19" s="79">
        <v>0</v>
      </c>
      <c r="G19" s="21">
        <f>IF(E19&gt;0,F19/E19,"")</f>
      </c>
    </row>
    <row r="20" spans="2:7" s="10" customFormat="1" ht="24.75" customHeight="1">
      <c r="B20" s="47" t="s">
        <v>139</v>
      </c>
      <c r="C20" s="48"/>
      <c r="D20" s="49" t="s">
        <v>141</v>
      </c>
      <c r="E20" s="54">
        <f>SUM(E21)</f>
        <v>200000</v>
      </c>
      <c r="F20" s="81">
        <f>SUM(F21)</f>
        <v>400000</v>
      </c>
      <c r="G20" s="36">
        <f>IF(E20&gt;0,F20/E20,"")</f>
        <v>2</v>
      </c>
    </row>
    <row r="21" spans="2:9" s="10" customFormat="1" ht="17.25" customHeight="1">
      <c r="B21" s="46"/>
      <c r="C21" s="11" t="s">
        <v>140</v>
      </c>
      <c r="D21" s="20" t="s">
        <v>189</v>
      </c>
      <c r="E21" s="13">
        <f>SUM(E22)</f>
        <v>200000</v>
      </c>
      <c r="F21" s="79">
        <f>SUM(F22)</f>
        <v>400000</v>
      </c>
      <c r="G21" s="21">
        <f>IF(E21&gt;0,F21/E21,"")</f>
        <v>2</v>
      </c>
      <c r="I21" s="62"/>
    </row>
    <row r="22" spans="2:9" s="10" customFormat="1" ht="17.25" customHeight="1">
      <c r="B22" s="11"/>
      <c r="C22" s="11"/>
      <c r="D22" s="20" t="s">
        <v>29</v>
      </c>
      <c r="E22" s="13">
        <v>200000</v>
      </c>
      <c r="F22" s="79">
        <v>400000</v>
      </c>
      <c r="G22" s="22"/>
      <c r="H22" s="55"/>
      <c r="I22" s="55"/>
    </row>
    <row r="23" spans="2:9" s="10" customFormat="1" ht="17.25" customHeight="1">
      <c r="B23" s="24" t="s">
        <v>22</v>
      </c>
      <c r="C23" s="24"/>
      <c r="D23" s="25" t="s">
        <v>74</v>
      </c>
      <c r="E23" s="26">
        <f>SUM(E24+E26+E28+E33+E37)</f>
        <v>1750914</v>
      </c>
      <c r="F23" s="26">
        <f>SUM(F24+F26+F28+F33+F37)</f>
        <v>7925000</v>
      </c>
      <c r="G23" s="19">
        <f>IF(E23&gt;0,F23/E23,"")</f>
        <v>4.526207455077748</v>
      </c>
      <c r="I23" s="68"/>
    </row>
    <row r="24" spans="2:7" s="10" customFormat="1" ht="17.25" customHeight="1" hidden="1">
      <c r="B24" s="37"/>
      <c r="C24" s="50" t="s">
        <v>160</v>
      </c>
      <c r="D24" s="56" t="s">
        <v>190</v>
      </c>
      <c r="E24" s="53">
        <f>+E25</f>
        <v>150000</v>
      </c>
      <c r="F24" s="53">
        <f>+F25</f>
        <v>0</v>
      </c>
      <c r="G24" s="69"/>
    </row>
    <row r="25" spans="2:8" s="10" customFormat="1" ht="17.25" customHeight="1" hidden="1">
      <c r="B25" s="33"/>
      <c r="C25" s="33"/>
      <c r="D25" s="20" t="s">
        <v>30</v>
      </c>
      <c r="E25" s="53">
        <v>150000</v>
      </c>
      <c r="F25" s="53">
        <v>0</v>
      </c>
      <c r="G25" s="22"/>
      <c r="H25" s="55"/>
    </row>
    <row r="26" spans="2:7" s="10" customFormat="1" ht="17.25" customHeight="1" hidden="1">
      <c r="B26" s="33"/>
      <c r="C26" s="50" t="s">
        <v>176</v>
      </c>
      <c r="D26" s="59" t="s">
        <v>180</v>
      </c>
      <c r="E26" s="53">
        <f>+E27</f>
        <v>5000</v>
      </c>
      <c r="F26" s="53">
        <f>+F27</f>
        <v>0</v>
      </c>
      <c r="G26" s="22"/>
    </row>
    <row r="27" spans="2:8" s="10" customFormat="1" ht="17.25" customHeight="1" hidden="1">
      <c r="B27" s="33"/>
      <c r="C27" s="33"/>
      <c r="D27" s="28" t="s">
        <v>183</v>
      </c>
      <c r="E27" s="53">
        <v>5000</v>
      </c>
      <c r="F27" s="53">
        <v>0</v>
      </c>
      <c r="G27" s="22"/>
      <c r="H27" s="55"/>
    </row>
    <row r="28" spans="2:7" s="10" customFormat="1" ht="17.25" customHeight="1">
      <c r="B28" s="27"/>
      <c r="C28" s="27" t="s">
        <v>23</v>
      </c>
      <c r="D28" s="28" t="s">
        <v>121</v>
      </c>
      <c r="E28" s="29">
        <f>SUM(E29:E32)</f>
        <v>498414</v>
      </c>
      <c r="F28" s="29">
        <f>SUM(F29:F32)</f>
        <v>7875000</v>
      </c>
      <c r="G28" s="30">
        <f>IF(E28&gt;0,F28/E28,"")</f>
        <v>15.800117974214208</v>
      </c>
    </row>
    <row r="29" spans="2:7" s="10" customFormat="1" ht="17.25" customHeight="1" hidden="1">
      <c r="B29" s="27"/>
      <c r="C29" s="27"/>
      <c r="D29" s="28" t="s">
        <v>35</v>
      </c>
      <c r="E29" s="29">
        <v>8400</v>
      </c>
      <c r="F29" s="29">
        <v>0</v>
      </c>
      <c r="G29" s="30"/>
    </row>
    <row r="30" spans="2:9" s="10" customFormat="1" ht="17.25" customHeight="1">
      <c r="B30" s="27"/>
      <c r="C30" s="27"/>
      <c r="D30" s="28" t="s">
        <v>29</v>
      </c>
      <c r="E30" s="29">
        <v>281800</v>
      </c>
      <c r="F30" s="29">
        <v>260000</v>
      </c>
      <c r="G30" s="30"/>
      <c r="H30" s="55"/>
      <c r="I30" s="55"/>
    </row>
    <row r="31" spans="2:7" s="10" customFormat="1" ht="17.25" customHeight="1" hidden="1">
      <c r="B31" s="27"/>
      <c r="C31" s="27"/>
      <c r="D31" s="28"/>
      <c r="E31" s="29"/>
      <c r="F31" s="29"/>
      <c r="G31" s="30"/>
    </row>
    <row r="32" spans="2:8" s="10" customFormat="1" ht="17.25" customHeight="1">
      <c r="B32" s="27"/>
      <c r="C32" s="27"/>
      <c r="D32" s="28" t="s">
        <v>30</v>
      </c>
      <c r="E32" s="29">
        <v>208214</v>
      </c>
      <c r="F32" s="29">
        <v>7615000</v>
      </c>
      <c r="G32" s="30"/>
      <c r="H32" s="55"/>
    </row>
    <row r="33" spans="2:7" s="10" customFormat="1" ht="17.25" customHeight="1" hidden="1">
      <c r="B33" s="27"/>
      <c r="C33" s="27" t="s">
        <v>142</v>
      </c>
      <c r="D33" s="28" t="s">
        <v>191</v>
      </c>
      <c r="E33" s="29">
        <f>SUM(E34:E36)</f>
        <v>982700</v>
      </c>
      <c r="F33" s="29">
        <f>SUM(F34:F36)</f>
        <v>0</v>
      </c>
      <c r="G33" s="30"/>
    </row>
    <row r="34" spans="2:7" s="10" customFormat="1" ht="17.25" customHeight="1" hidden="1">
      <c r="B34" s="27"/>
      <c r="C34" s="27"/>
      <c r="D34" s="28"/>
      <c r="E34" s="29"/>
      <c r="F34" s="29"/>
      <c r="G34" s="30"/>
    </row>
    <row r="35" spans="2:8" s="10" customFormat="1" ht="17.25" customHeight="1" hidden="1">
      <c r="B35" s="27"/>
      <c r="C35" s="27"/>
      <c r="D35" s="28" t="s">
        <v>177</v>
      </c>
      <c r="E35" s="29">
        <v>1700</v>
      </c>
      <c r="F35" s="29">
        <v>0</v>
      </c>
      <c r="G35" s="30"/>
      <c r="H35" s="55"/>
    </row>
    <row r="36" spans="2:8" s="10" customFormat="1" ht="17.25" customHeight="1" hidden="1">
      <c r="B36" s="27"/>
      <c r="C36" s="27"/>
      <c r="D36" s="28" t="s">
        <v>30</v>
      </c>
      <c r="E36" s="29">
        <v>981000</v>
      </c>
      <c r="F36" s="29">
        <v>0</v>
      </c>
      <c r="G36" s="30"/>
      <c r="H36" s="55"/>
    </row>
    <row r="37" spans="2:8" s="10" customFormat="1" ht="17.25" customHeight="1">
      <c r="B37" s="27"/>
      <c r="C37" s="27" t="s">
        <v>143</v>
      </c>
      <c r="D37" s="28" t="s">
        <v>192</v>
      </c>
      <c r="E37" s="29">
        <f>SUM(E38:E40)</f>
        <v>114800</v>
      </c>
      <c r="F37" s="29">
        <f>SUM(F38:F40)</f>
        <v>50000</v>
      </c>
      <c r="G37" s="30">
        <f>IF(E37&gt;0,F37/E37,"")</f>
        <v>0.4355400696864111</v>
      </c>
      <c r="H37" s="55"/>
    </row>
    <row r="38" spans="2:7" s="10" customFormat="1" ht="17.25" customHeight="1">
      <c r="B38" s="27"/>
      <c r="C38" s="27"/>
      <c r="D38" s="28" t="s">
        <v>35</v>
      </c>
      <c r="E38" s="29">
        <v>75920</v>
      </c>
      <c r="F38" s="29">
        <v>35000</v>
      </c>
      <c r="G38" s="30"/>
    </row>
    <row r="39" spans="2:7" s="10" customFormat="1" ht="17.25" customHeight="1">
      <c r="B39" s="27"/>
      <c r="C39" s="27"/>
      <c r="D39" s="28" t="s">
        <v>34</v>
      </c>
      <c r="E39" s="29">
        <v>21932</v>
      </c>
      <c r="F39" s="29">
        <v>7000</v>
      </c>
      <c r="G39" s="30"/>
    </row>
    <row r="40" spans="2:9" s="10" customFormat="1" ht="17.25" customHeight="1">
      <c r="B40" s="27"/>
      <c r="C40" s="27"/>
      <c r="D40" s="28" t="s">
        <v>29</v>
      </c>
      <c r="E40" s="29">
        <v>16948</v>
      </c>
      <c r="F40" s="29">
        <v>8000</v>
      </c>
      <c r="G40" s="30"/>
      <c r="H40" s="55"/>
      <c r="I40" s="55"/>
    </row>
    <row r="41" spans="2:7" s="10" customFormat="1" ht="17.25" customHeight="1" hidden="1">
      <c r="B41" s="27"/>
      <c r="C41" s="27"/>
      <c r="D41" s="28"/>
      <c r="E41" s="31"/>
      <c r="F41" s="31"/>
      <c r="G41" s="30"/>
    </row>
    <row r="42" spans="2:7" s="10" customFormat="1" ht="17.25" customHeight="1" hidden="1">
      <c r="B42" s="27"/>
      <c r="C42" s="27"/>
      <c r="D42" s="28"/>
      <c r="E42" s="31"/>
      <c r="F42" s="29"/>
      <c r="G42" s="30"/>
    </row>
    <row r="43" spans="2:13" s="10" customFormat="1" ht="17.25" customHeight="1">
      <c r="B43" s="24" t="s">
        <v>7</v>
      </c>
      <c r="C43" s="24"/>
      <c r="D43" s="32" t="s">
        <v>75</v>
      </c>
      <c r="E43" s="26">
        <f>E44+E47</f>
        <v>524086</v>
      </c>
      <c r="F43" s="26">
        <f>F44+F47</f>
        <v>565100</v>
      </c>
      <c r="G43" s="19">
        <f>IF(E43&gt;0,F43/E43,"")</f>
        <v>1.0782581484718157</v>
      </c>
      <c r="M43" s="62"/>
    </row>
    <row r="44" spans="2:7" s="10" customFormat="1" ht="21" customHeight="1">
      <c r="B44" s="27"/>
      <c r="C44" s="27" t="s">
        <v>24</v>
      </c>
      <c r="D44" s="28" t="s">
        <v>138</v>
      </c>
      <c r="E44" s="29">
        <f>SUM(E45:E46)</f>
        <v>524086</v>
      </c>
      <c r="F44" s="29">
        <f>SUM(F45:F46)</f>
        <v>540100</v>
      </c>
      <c r="G44" s="30">
        <f>IF(E44&gt;0,F44/E44,"")</f>
        <v>1.0305560537774334</v>
      </c>
    </row>
    <row r="45" spans="2:7" s="10" customFormat="1" ht="21" customHeight="1">
      <c r="B45" s="27"/>
      <c r="C45" s="27"/>
      <c r="D45" s="28" t="s">
        <v>35</v>
      </c>
      <c r="E45" s="29">
        <v>49500</v>
      </c>
      <c r="F45" s="29">
        <v>40000</v>
      </c>
      <c r="G45" s="30"/>
    </row>
    <row r="46" spans="2:8" s="10" customFormat="1" ht="21" customHeight="1">
      <c r="B46" s="27"/>
      <c r="C46" s="27"/>
      <c r="D46" s="28" t="s">
        <v>29</v>
      </c>
      <c r="E46" s="29">
        <v>474586</v>
      </c>
      <c r="F46" s="29">
        <v>500100</v>
      </c>
      <c r="G46" s="30"/>
      <c r="H46" s="55"/>
    </row>
    <row r="47" spans="2:7" s="10" customFormat="1" ht="21" customHeight="1">
      <c r="B47" s="27"/>
      <c r="C47" s="27" t="s">
        <v>184</v>
      </c>
      <c r="D47" s="28" t="s">
        <v>193</v>
      </c>
      <c r="E47" s="29">
        <f>E48</f>
        <v>0</v>
      </c>
      <c r="F47" s="29">
        <f>F48</f>
        <v>25000</v>
      </c>
      <c r="G47" s="30"/>
    </row>
    <row r="48" spans="2:9" s="10" customFormat="1" ht="17.25" customHeight="1">
      <c r="B48" s="27"/>
      <c r="C48" s="27"/>
      <c r="D48" s="28" t="s">
        <v>30</v>
      </c>
      <c r="E48" s="29">
        <v>0</v>
      </c>
      <c r="F48" s="29">
        <v>25000</v>
      </c>
      <c r="G48" s="30"/>
      <c r="H48" s="55"/>
      <c r="I48" s="55"/>
    </row>
    <row r="49" spans="2:7" s="10" customFormat="1" ht="17.25" customHeight="1" hidden="1">
      <c r="B49" s="27"/>
      <c r="C49" s="27"/>
      <c r="D49" s="28"/>
      <c r="E49" s="29"/>
      <c r="F49" s="29"/>
      <c r="G49" s="30"/>
    </row>
    <row r="50" spans="2:7" s="10" customFormat="1" ht="17.25" customHeight="1" hidden="1">
      <c r="B50" s="27"/>
      <c r="C50" s="27"/>
      <c r="D50" s="28"/>
      <c r="E50" s="29"/>
      <c r="F50" s="29"/>
      <c r="G50" s="30"/>
    </row>
    <row r="51" spans="2:7" s="10" customFormat="1" ht="17.25" customHeight="1" hidden="1">
      <c r="B51" s="27"/>
      <c r="C51" s="27"/>
      <c r="D51" s="28"/>
      <c r="E51" s="29"/>
      <c r="F51" s="29"/>
      <c r="G51" s="30"/>
    </row>
    <row r="52" spans="2:7" s="10" customFormat="1" ht="17.25" customHeight="1">
      <c r="B52" s="24" t="s">
        <v>3</v>
      </c>
      <c r="C52" s="24"/>
      <c r="D52" s="32" t="s">
        <v>76</v>
      </c>
      <c r="E52" s="26">
        <f>E53+E56</f>
        <v>1351042</v>
      </c>
      <c r="F52" s="26">
        <f>F53+F56</f>
        <v>2614436</v>
      </c>
      <c r="G52" s="19">
        <f>IF(E52&gt;0,F52/E52,"")</f>
        <v>1.9351256289589813</v>
      </c>
    </row>
    <row r="53" spans="2:7" s="10" customFormat="1" ht="17.25" customHeight="1">
      <c r="B53" s="27"/>
      <c r="C53" s="27" t="s">
        <v>25</v>
      </c>
      <c r="D53" s="28" t="s">
        <v>89</v>
      </c>
      <c r="E53" s="29">
        <f>E54+E55</f>
        <v>687510</v>
      </c>
      <c r="F53" s="29">
        <f>F54+F55</f>
        <v>100000</v>
      </c>
      <c r="G53" s="30">
        <f>IF(E53&gt;0,F53/E53,"")</f>
        <v>0.1454524297828395</v>
      </c>
    </row>
    <row r="54" spans="2:7" s="10" customFormat="1" ht="17.25" customHeight="1">
      <c r="B54" s="27"/>
      <c r="C54" s="27"/>
      <c r="D54" s="28" t="s">
        <v>105</v>
      </c>
      <c r="E54" s="29">
        <v>200000</v>
      </c>
      <c r="F54" s="29">
        <v>100000</v>
      </c>
      <c r="G54" s="30"/>
    </row>
    <row r="55" spans="2:8" s="10" customFormat="1" ht="17.25" customHeight="1" hidden="1">
      <c r="B55" s="27"/>
      <c r="C55" s="27"/>
      <c r="D55" s="28" t="s">
        <v>161</v>
      </c>
      <c r="E55" s="29">
        <v>487510</v>
      </c>
      <c r="F55" s="29">
        <v>0</v>
      </c>
      <c r="G55" s="30"/>
      <c r="H55" s="55"/>
    </row>
    <row r="56" spans="2:7" s="10" customFormat="1" ht="17.25" customHeight="1">
      <c r="B56" s="27"/>
      <c r="C56" s="27" t="s">
        <v>4</v>
      </c>
      <c r="D56" s="28" t="s">
        <v>31</v>
      </c>
      <c r="E56" s="29">
        <f>SUM(E57:E59)</f>
        <v>663532</v>
      </c>
      <c r="F56" s="29">
        <f>F58+F59</f>
        <v>2514436</v>
      </c>
      <c r="G56" s="30">
        <f>IF(E56&gt;0,F56/E56,"")</f>
        <v>3.789472097803874</v>
      </c>
    </row>
    <row r="57" spans="2:7" s="10" customFormat="1" ht="17.25" customHeight="1" hidden="1">
      <c r="B57" s="27"/>
      <c r="C57" s="27"/>
      <c r="D57" s="28" t="s">
        <v>35</v>
      </c>
      <c r="E57" s="29">
        <v>1020</v>
      </c>
      <c r="F57" s="29">
        <v>0</v>
      </c>
      <c r="G57" s="30"/>
    </row>
    <row r="58" spans="2:9" s="10" customFormat="1" ht="17.25" customHeight="1">
      <c r="B58" s="27"/>
      <c r="C58" s="27"/>
      <c r="D58" s="28" t="s">
        <v>29</v>
      </c>
      <c r="E58" s="29">
        <v>417168</v>
      </c>
      <c r="F58" s="29">
        <v>344230</v>
      </c>
      <c r="G58" s="30"/>
      <c r="H58" s="63"/>
      <c r="I58" s="55"/>
    </row>
    <row r="59" spans="2:9" s="10" customFormat="1" ht="17.25" customHeight="1">
      <c r="B59" s="27"/>
      <c r="C59" s="27"/>
      <c r="D59" s="28" t="s">
        <v>30</v>
      </c>
      <c r="E59" s="29">
        <v>245344</v>
      </c>
      <c r="F59" s="29">
        <v>2170206</v>
      </c>
      <c r="G59" s="30"/>
      <c r="H59" s="55"/>
      <c r="I59" s="55"/>
    </row>
    <row r="60" spans="2:7" s="10" customFormat="1" ht="17.25" customHeight="1" hidden="1">
      <c r="B60" s="27"/>
      <c r="C60" s="27"/>
      <c r="D60" s="28"/>
      <c r="E60" s="29"/>
      <c r="F60" s="29"/>
      <c r="G60" s="30"/>
    </row>
    <row r="61" spans="2:9" s="10" customFormat="1" ht="17.25" customHeight="1" hidden="1">
      <c r="B61" s="27"/>
      <c r="C61" s="27"/>
      <c r="D61" s="28"/>
      <c r="E61" s="29"/>
      <c r="F61" s="29"/>
      <c r="G61" s="30"/>
      <c r="H61" s="55"/>
      <c r="I61" s="55"/>
    </row>
    <row r="62" spans="2:9" s="10" customFormat="1" ht="17.25" customHeight="1" hidden="1">
      <c r="B62" s="27"/>
      <c r="C62" s="27"/>
      <c r="D62" s="28"/>
      <c r="E62" s="29"/>
      <c r="F62" s="29"/>
      <c r="G62" s="30"/>
      <c r="H62" s="55"/>
      <c r="I62" s="55"/>
    </row>
    <row r="63" spans="2:7" s="10" customFormat="1" ht="17.25" customHeight="1" hidden="1">
      <c r="B63" s="27"/>
      <c r="C63" s="27"/>
      <c r="D63" s="28"/>
      <c r="E63" s="29"/>
      <c r="F63" s="29"/>
      <c r="G63" s="30"/>
    </row>
    <row r="64" spans="2:7" s="10" customFormat="1" ht="17.25" customHeight="1" hidden="1">
      <c r="B64" s="27"/>
      <c r="C64" s="27"/>
      <c r="D64" s="28"/>
      <c r="E64" s="29"/>
      <c r="F64" s="29"/>
      <c r="G64" s="30"/>
    </row>
    <row r="65" spans="2:7" s="10" customFormat="1" ht="17.25" customHeight="1" hidden="1">
      <c r="B65" s="27"/>
      <c r="C65" s="27"/>
      <c r="D65" s="28"/>
      <c r="E65" s="29"/>
      <c r="F65" s="29"/>
      <c r="G65" s="30">
        <f>IF(E65&gt;0,F65/E65,"")</f>
      </c>
    </row>
    <row r="66" spans="2:7" s="10" customFormat="1" ht="17.25" customHeight="1" hidden="1">
      <c r="B66" s="27"/>
      <c r="C66" s="27"/>
      <c r="D66" s="28"/>
      <c r="E66" s="29"/>
      <c r="F66" s="29"/>
      <c r="G66" s="30"/>
    </row>
    <row r="67" spans="2:7" s="10" customFormat="1" ht="17.25" customHeight="1">
      <c r="B67" s="24" t="s">
        <v>26</v>
      </c>
      <c r="C67" s="24"/>
      <c r="D67" s="32" t="s">
        <v>77</v>
      </c>
      <c r="E67" s="26">
        <f>E71+E73+E68</f>
        <v>360475</v>
      </c>
      <c r="F67" s="26">
        <f>F71+F73+F68</f>
        <v>293546</v>
      </c>
      <c r="G67" s="19">
        <f>IF(E67&gt;0,F67/E67,"")</f>
        <v>0.8143310909217005</v>
      </c>
    </row>
    <row r="68" spans="2:7" s="10" customFormat="1" ht="17.25" customHeight="1">
      <c r="B68" s="33"/>
      <c r="C68" s="34" t="s">
        <v>115</v>
      </c>
      <c r="D68" s="35" t="s">
        <v>118</v>
      </c>
      <c r="E68" s="31">
        <f>SUM(E69:E70)</f>
        <v>296000</v>
      </c>
      <c r="F68" s="31">
        <f>SUM(F69:F70)</f>
        <v>233546</v>
      </c>
      <c r="G68" s="21">
        <f>IF(E68&gt;0,F68/E68,"")</f>
        <v>0.7890067567567568</v>
      </c>
    </row>
    <row r="69" spans="2:7" s="10" customFormat="1" ht="17.25" customHeight="1">
      <c r="B69" s="33"/>
      <c r="C69" s="34"/>
      <c r="D69" s="35" t="s">
        <v>35</v>
      </c>
      <c r="E69" s="31">
        <v>20000</v>
      </c>
      <c r="F69" s="31">
        <v>25000</v>
      </c>
      <c r="G69" s="21"/>
    </row>
    <row r="70" spans="2:9" s="10" customFormat="1" ht="17.25" customHeight="1">
      <c r="B70" s="33"/>
      <c r="C70" s="34"/>
      <c r="D70" s="28" t="s">
        <v>29</v>
      </c>
      <c r="E70" s="31">
        <v>276000</v>
      </c>
      <c r="F70" s="31">
        <v>208546</v>
      </c>
      <c r="G70" s="22"/>
      <c r="H70" s="55"/>
      <c r="I70" s="55"/>
    </row>
    <row r="71" spans="2:7" s="10" customFormat="1" ht="17.25" customHeight="1">
      <c r="B71" s="27"/>
      <c r="C71" s="27" t="s">
        <v>27</v>
      </c>
      <c r="D71" s="28" t="s">
        <v>32</v>
      </c>
      <c r="E71" s="29">
        <f>E72</f>
        <v>44475</v>
      </c>
      <c r="F71" s="29">
        <f>F72</f>
        <v>60000</v>
      </c>
      <c r="G71" s="30">
        <f>IF(E71&gt;0,F71/E71,"")</f>
        <v>1.349072512647555</v>
      </c>
    </row>
    <row r="72" spans="2:8" s="10" customFormat="1" ht="17.25" customHeight="1">
      <c r="B72" s="27"/>
      <c r="C72" s="27"/>
      <c r="D72" s="28" t="s">
        <v>29</v>
      </c>
      <c r="E72" s="29">
        <v>44475</v>
      </c>
      <c r="F72" s="29">
        <v>60000</v>
      </c>
      <c r="G72" s="30"/>
      <c r="H72" s="55"/>
    </row>
    <row r="73" spans="2:7" s="10" customFormat="1" ht="17.25" customHeight="1" hidden="1">
      <c r="B73" s="27"/>
      <c r="C73" s="27" t="s">
        <v>99</v>
      </c>
      <c r="D73" s="28" t="s">
        <v>152</v>
      </c>
      <c r="E73" s="29">
        <f>E74</f>
        <v>20000</v>
      </c>
      <c r="F73" s="29">
        <f>F74</f>
        <v>0</v>
      </c>
      <c r="G73" s="30">
        <f>IF(E73&gt;0,F73/E73,"")</f>
        <v>0</v>
      </c>
    </row>
    <row r="74" spans="2:8" s="10" customFormat="1" ht="17.25" customHeight="1" hidden="1">
      <c r="B74" s="27"/>
      <c r="C74" s="27"/>
      <c r="D74" s="28" t="s">
        <v>30</v>
      </c>
      <c r="E74" s="29">
        <v>20000</v>
      </c>
      <c r="F74" s="29">
        <v>0</v>
      </c>
      <c r="G74" s="30"/>
      <c r="H74" s="55"/>
    </row>
    <row r="75" spans="2:7" s="10" customFormat="1" ht="17.25" customHeight="1" hidden="1">
      <c r="B75" s="27"/>
      <c r="C75" s="27" t="s">
        <v>162</v>
      </c>
      <c r="D75" s="28" t="s">
        <v>163</v>
      </c>
      <c r="E75" s="29">
        <f>+E76</f>
        <v>0</v>
      </c>
      <c r="F75" s="29">
        <f>+F76</f>
        <v>0</v>
      </c>
      <c r="G75" s="30"/>
    </row>
    <row r="76" spans="2:8" s="10" customFormat="1" ht="17.25" customHeight="1" hidden="1">
      <c r="B76" s="27"/>
      <c r="C76" s="27"/>
      <c r="D76" s="28" t="s">
        <v>29</v>
      </c>
      <c r="E76" s="29"/>
      <c r="F76" s="29">
        <v>0</v>
      </c>
      <c r="G76" s="30"/>
      <c r="H76" s="55"/>
    </row>
    <row r="77" spans="2:7" s="10" customFormat="1" ht="17.25" customHeight="1">
      <c r="B77" s="24" t="s">
        <v>5</v>
      </c>
      <c r="C77" s="24"/>
      <c r="D77" s="32" t="s">
        <v>78</v>
      </c>
      <c r="E77" s="26">
        <f>E78+E81+E83+E94+E98</f>
        <v>4238374</v>
      </c>
      <c r="F77" s="26">
        <f>F78+F81+F83+F94+F98</f>
        <v>4675448</v>
      </c>
      <c r="G77" s="19">
        <f>IF(E77&gt;0,F77/E77,"")</f>
        <v>1.103123037277975</v>
      </c>
    </row>
    <row r="78" spans="2:7" s="10" customFormat="1" ht="17.25" customHeight="1">
      <c r="B78" s="27"/>
      <c r="C78" s="27" t="s">
        <v>33</v>
      </c>
      <c r="D78" s="28" t="s">
        <v>153</v>
      </c>
      <c r="E78" s="29">
        <f>SUM(E79:E80)</f>
        <v>38102</v>
      </c>
      <c r="F78" s="29">
        <f>SUM(F79:F80)</f>
        <v>39499</v>
      </c>
      <c r="G78" s="30">
        <f>IF(E78&gt;0,F78/E78,"")</f>
        <v>1.0366647420082935</v>
      </c>
    </row>
    <row r="79" spans="2:7" s="10" customFormat="1" ht="17.25" customHeight="1">
      <c r="B79" s="27"/>
      <c r="C79" s="27"/>
      <c r="D79" s="28" t="s">
        <v>35</v>
      </c>
      <c r="E79" s="29">
        <v>32389</v>
      </c>
      <c r="F79" s="29">
        <v>33500</v>
      </c>
      <c r="G79" s="30"/>
    </row>
    <row r="80" spans="2:7" s="10" customFormat="1" ht="17.25" customHeight="1">
      <c r="B80" s="27"/>
      <c r="C80" s="27"/>
      <c r="D80" s="28" t="s">
        <v>34</v>
      </c>
      <c r="E80" s="29">
        <v>5713</v>
      </c>
      <c r="F80" s="29">
        <v>5999</v>
      </c>
      <c r="G80" s="30"/>
    </row>
    <row r="81" spans="2:9" s="10" customFormat="1" ht="17.25" customHeight="1">
      <c r="B81" s="27"/>
      <c r="C81" s="27" t="s">
        <v>28</v>
      </c>
      <c r="D81" s="28" t="s">
        <v>36</v>
      </c>
      <c r="E81" s="29">
        <f>E82</f>
        <v>224000</v>
      </c>
      <c r="F81" s="29">
        <f>F82</f>
        <v>225000</v>
      </c>
      <c r="G81" s="30">
        <f>IF(E81&gt;0,F81/E81,"")</f>
        <v>1.0044642857142858</v>
      </c>
      <c r="I81" s="55"/>
    </row>
    <row r="82" spans="2:9" s="10" customFormat="1" ht="17.25" customHeight="1">
      <c r="B82" s="27"/>
      <c r="C82" s="27"/>
      <c r="D82" s="28" t="s">
        <v>29</v>
      </c>
      <c r="E82" s="29">
        <v>224000</v>
      </c>
      <c r="F82" s="29">
        <v>225000</v>
      </c>
      <c r="G82" s="30"/>
      <c r="I82" s="55"/>
    </row>
    <row r="83" spans="2:7" s="10" customFormat="1" ht="17.25" customHeight="1">
      <c r="B83" s="27"/>
      <c r="C83" s="27" t="s">
        <v>6</v>
      </c>
      <c r="D83" s="28" t="s">
        <v>37</v>
      </c>
      <c r="E83" s="29">
        <f>SUM(E84:E87)</f>
        <v>3868209</v>
      </c>
      <c r="F83" s="29">
        <f>SUM(F84:F87)</f>
        <v>3976002</v>
      </c>
      <c r="G83" s="30">
        <f>IF(E83&gt;0,F83/E83,"")</f>
        <v>1.0278663846756988</v>
      </c>
    </row>
    <row r="84" spans="2:9" s="10" customFormat="1" ht="17.25" customHeight="1">
      <c r="B84" s="27"/>
      <c r="C84" s="27"/>
      <c r="D84" s="28" t="s">
        <v>35</v>
      </c>
      <c r="E84" s="29">
        <v>2092358</v>
      </c>
      <c r="F84" s="29">
        <v>2393588</v>
      </c>
      <c r="G84" s="30"/>
      <c r="I84" s="55"/>
    </row>
    <row r="85" spans="2:7" s="10" customFormat="1" ht="17.25" customHeight="1">
      <c r="B85" s="27"/>
      <c r="C85" s="27"/>
      <c r="D85" s="28" t="s">
        <v>34</v>
      </c>
      <c r="E85" s="29">
        <v>407333</v>
      </c>
      <c r="F85" s="29">
        <v>449896</v>
      </c>
      <c r="G85" s="30"/>
    </row>
    <row r="86" spans="2:10" s="10" customFormat="1" ht="17.25" customHeight="1">
      <c r="B86" s="27"/>
      <c r="C86" s="27"/>
      <c r="D86" s="28" t="s">
        <v>29</v>
      </c>
      <c r="E86" s="29">
        <v>1250518</v>
      </c>
      <c r="F86" s="29">
        <v>1100518</v>
      </c>
      <c r="G86" s="30"/>
      <c r="H86" s="71"/>
      <c r="I86" s="72"/>
      <c r="J86" s="55"/>
    </row>
    <row r="87" spans="2:10" s="10" customFormat="1" ht="17.25" customHeight="1">
      <c r="B87" s="27"/>
      <c r="C87" s="27"/>
      <c r="D87" s="28" t="s">
        <v>30</v>
      </c>
      <c r="E87" s="29">
        <v>118000</v>
      </c>
      <c r="F87" s="29">
        <v>32000</v>
      </c>
      <c r="G87" s="30"/>
      <c r="H87" s="71"/>
      <c r="I87" s="72"/>
      <c r="J87" s="55"/>
    </row>
    <row r="88" spans="2:7" s="10" customFormat="1" ht="17.25" customHeight="1" hidden="1">
      <c r="B88" s="27"/>
      <c r="C88" s="27"/>
      <c r="D88" s="28"/>
      <c r="E88" s="29"/>
      <c r="F88" s="29"/>
      <c r="G88" s="30"/>
    </row>
    <row r="89" spans="2:7" s="10" customFormat="1" ht="17.25" customHeight="1" hidden="1">
      <c r="B89" s="27"/>
      <c r="C89" s="27"/>
      <c r="D89" s="28"/>
      <c r="E89" s="29"/>
      <c r="F89" s="29"/>
      <c r="G89" s="30"/>
    </row>
    <row r="90" spans="2:7" s="10" customFormat="1" ht="17.25" customHeight="1" hidden="1">
      <c r="B90" s="27"/>
      <c r="C90" s="27"/>
      <c r="D90" s="28"/>
      <c r="E90" s="29"/>
      <c r="F90" s="29"/>
      <c r="G90" s="30">
        <f>IF(E90&gt;0,F90/E90,"")</f>
      </c>
    </row>
    <row r="91" spans="2:7" s="10" customFormat="1" ht="17.25" customHeight="1" hidden="1">
      <c r="B91" s="27"/>
      <c r="C91" s="27"/>
      <c r="D91" s="28"/>
      <c r="E91" s="29"/>
      <c r="F91" s="29"/>
      <c r="G91" s="30"/>
    </row>
    <row r="92" spans="2:7" s="10" customFormat="1" ht="17.25" customHeight="1" hidden="1">
      <c r="B92" s="27"/>
      <c r="C92" s="27"/>
      <c r="D92" s="28"/>
      <c r="E92" s="29"/>
      <c r="F92" s="29"/>
      <c r="G92" s="30">
        <f>IF(E92&gt;0,F92/E92,"")</f>
      </c>
    </row>
    <row r="93" spans="2:7" s="10" customFormat="1" ht="17.25" customHeight="1" hidden="1">
      <c r="B93" s="27"/>
      <c r="C93" s="27"/>
      <c r="D93" s="28"/>
      <c r="E93" s="29"/>
      <c r="F93" s="29"/>
      <c r="G93" s="30"/>
    </row>
    <row r="94" spans="2:8" s="10" customFormat="1" ht="17.25" customHeight="1">
      <c r="B94" s="27"/>
      <c r="C94" s="27" t="s">
        <v>144</v>
      </c>
      <c r="D94" s="28" t="s">
        <v>194</v>
      </c>
      <c r="E94" s="29">
        <f>SUM(E95:E97)</f>
        <v>83000</v>
      </c>
      <c r="F94" s="29">
        <f>SUM(F95:F97)</f>
        <v>410000</v>
      </c>
      <c r="G94" s="30">
        <f>IF(E94&gt;0,F94/E94,"")</f>
        <v>4.9397590361445785</v>
      </c>
      <c r="H94" s="55"/>
    </row>
    <row r="95" spans="2:7" s="10" customFormat="1" ht="17.25" customHeight="1">
      <c r="B95" s="27"/>
      <c r="C95" s="27"/>
      <c r="D95" s="28" t="s">
        <v>98</v>
      </c>
      <c r="E95" s="29">
        <v>18000</v>
      </c>
      <c r="F95" s="29">
        <v>18000</v>
      </c>
      <c r="G95" s="30"/>
    </row>
    <row r="96" spans="2:7" s="10" customFormat="1" ht="17.25" customHeight="1">
      <c r="B96" s="27"/>
      <c r="C96" s="27"/>
      <c r="D96" s="28" t="s">
        <v>145</v>
      </c>
      <c r="E96" s="29">
        <v>5000</v>
      </c>
      <c r="F96" s="29">
        <v>5000</v>
      </c>
      <c r="G96" s="30"/>
    </row>
    <row r="97" spans="2:8" s="10" customFormat="1" ht="17.25" customHeight="1">
      <c r="B97" s="27"/>
      <c r="C97" s="27"/>
      <c r="D97" s="28" t="s">
        <v>29</v>
      </c>
      <c r="E97" s="29">
        <v>60000</v>
      </c>
      <c r="F97" s="29">
        <v>387000</v>
      </c>
      <c r="G97" s="30"/>
      <c r="H97" s="55"/>
    </row>
    <row r="98" spans="2:7" s="10" customFormat="1" ht="17.25" customHeight="1">
      <c r="B98" s="27"/>
      <c r="C98" s="27" t="s">
        <v>8</v>
      </c>
      <c r="D98" s="28" t="s">
        <v>109</v>
      </c>
      <c r="E98" s="29">
        <f>E99</f>
        <v>25063</v>
      </c>
      <c r="F98" s="29">
        <f>F99</f>
        <v>24947</v>
      </c>
      <c r="G98" s="30">
        <f>IF(E98&gt;0,F98/E98,"")</f>
        <v>0.9953716634082113</v>
      </c>
    </row>
    <row r="99" spans="2:7" s="10" customFormat="1" ht="17.25" customHeight="1">
      <c r="B99" s="27"/>
      <c r="C99" s="27"/>
      <c r="D99" s="28" t="s">
        <v>29</v>
      </c>
      <c r="E99" s="29">
        <v>25063</v>
      </c>
      <c r="F99" s="29">
        <v>24947</v>
      </c>
      <c r="G99" s="30"/>
    </row>
    <row r="100" spans="2:7" s="10" customFormat="1" ht="30" customHeight="1">
      <c r="B100" s="24" t="s">
        <v>21</v>
      </c>
      <c r="C100" s="24"/>
      <c r="D100" s="32" t="s">
        <v>79</v>
      </c>
      <c r="E100" s="26">
        <f>E101+E108+E111</f>
        <v>1101</v>
      </c>
      <c r="F100" s="26">
        <f>F101+F108+F111</f>
        <v>33232</v>
      </c>
      <c r="G100" s="19">
        <f>IF(E100&gt;0,F100/E100,"")</f>
        <v>30.18346957311535</v>
      </c>
    </row>
    <row r="101" spans="2:7" s="10" customFormat="1" ht="21" customHeight="1">
      <c r="B101" s="27"/>
      <c r="C101" s="27" t="s">
        <v>39</v>
      </c>
      <c r="D101" s="28" t="s">
        <v>113</v>
      </c>
      <c r="E101" s="29">
        <f>E102+E105</f>
        <v>1101</v>
      </c>
      <c r="F101" s="29">
        <f>F102+F105</f>
        <v>1232</v>
      </c>
      <c r="G101" s="30">
        <f>IF(E101&gt;0,F101/E101,"")</f>
        <v>1.1189827429609447</v>
      </c>
    </row>
    <row r="102" spans="2:7" s="10" customFormat="1" ht="17.25" customHeight="1">
      <c r="B102" s="27"/>
      <c r="C102" s="27"/>
      <c r="D102" s="28" t="s">
        <v>145</v>
      </c>
      <c r="E102" s="29">
        <v>917</v>
      </c>
      <c r="F102" s="29">
        <v>1015</v>
      </c>
      <c r="G102" s="30"/>
    </row>
    <row r="103" spans="2:7" s="10" customFormat="1" ht="17.25" customHeight="1" hidden="1">
      <c r="B103" s="27"/>
      <c r="C103" s="27"/>
      <c r="D103" s="28"/>
      <c r="E103" s="29"/>
      <c r="F103" s="29"/>
      <c r="G103" s="30">
        <f aca="true" t="shared" si="0" ref="G103:G113">IF(E103&gt;0,F103/E103,"")</f>
      </c>
    </row>
    <row r="104" spans="2:7" s="10" customFormat="1" ht="17.25" customHeight="1" hidden="1">
      <c r="B104" s="27"/>
      <c r="C104" s="27"/>
      <c r="D104" s="28"/>
      <c r="E104" s="29"/>
      <c r="F104" s="29"/>
      <c r="G104" s="30">
        <f t="shared" si="0"/>
      </c>
    </row>
    <row r="105" spans="2:7" s="10" customFormat="1" ht="17.25" customHeight="1">
      <c r="B105" s="27"/>
      <c r="C105" s="27"/>
      <c r="D105" s="28" t="s">
        <v>34</v>
      </c>
      <c r="E105" s="29">
        <v>184</v>
      </c>
      <c r="F105" s="29">
        <v>217</v>
      </c>
      <c r="G105" s="30"/>
    </row>
    <row r="106" spans="2:7" s="10" customFormat="1" ht="17.25" customHeight="1" hidden="1">
      <c r="B106" s="27"/>
      <c r="C106" s="27"/>
      <c r="D106" s="28"/>
      <c r="E106" s="29">
        <f>E107</f>
        <v>0</v>
      </c>
      <c r="F106" s="29">
        <f>F107</f>
        <v>0</v>
      </c>
      <c r="G106" s="30">
        <f t="shared" si="0"/>
      </c>
    </row>
    <row r="107" spans="2:7" s="10" customFormat="1" ht="17.25" customHeight="1" hidden="1">
      <c r="B107" s="27"/>
      <c r="C107" s="27"/>
      <c r="D107" s="28"/>
      <c r="E107" s="29"/>
      <c r="F107" s="29"/>
      <c r="G107" s="30"/>
    </row>
    <row r="108" spans="2:7" s="10" customFormat="1" ht="17.25" customHeight="1" hidden="1">
      <c r="B108" s="27"/>
      <c r="C108" s="27"/>
      <c r="D108" s="28"/>
      <c r="E108" s="29"/>
      <c r="F108" s="29"/>
      <c r="G108" s="30">
        <f t="shared" si="0"/>
      </c>
    </row>
    <row r="109" spans="2:7" s="10" customFormat="1" ht="17.25" customHeight="1" hidden="1">
      <c r="B109" s="27"/>
      <c r="C109" s="27"/>
      <c r="D109" s="28"/>
      <c r="E109" s="29"/>
      <c r="F109" s="29"/>
      <c r="G109" s="30"/>
    </row>
    <row r="110" spans="2:7" s="10" customFormat="1" ht="17.25" customHeight="1" hidden="1">
      <c r="B110" s="27"/>
      <c r="C110" s="27"/>
      <c r="D110" s="28"/>
      <c r="E110" s="29"/>
      <c r="F110" s="29"/>
      <c r="G110" s="30"/>
    </row>
    <row r="111" spans="2:7" s="10" customFormat="1" ht="17.25" customHeight="1">
      <c r="B111" s="27"/>
      <c r="C111" s="27" t="s">
        <v>100</v>
      </c>
      <c r="D111" s="28" t="s">
        <v>181</v>
      </c>
      <c r="E111" s="29">
        <f>E112</f>
        <v>0</v>
      </c>
      <c r="F111" s="29">
        <f>F112</f>
        <v>32000</v>
      </c>
      <c r="G111" s="30"/>
    </row>
    <row r="112" spans="2:7" s="10" customFormat="1" ht="17.25" customHeight="1">
      <c r="B112" s="27"/>
      <c r="C112" s="27"/>
      <c r="D112" s="28" t="s">
        <v>29</v>
      </c>
      <c r="E112" s="29">
        <v>0</v>
      </c>
      <c r="F112" s="29">
        <v>32000</v>
      </c>
      <c r="G112" s="30"/>
    </row>
    <row r="113" spans="2:7" s="10" customFormat="1" ht="17.25" customHeight="1" hidden="1">
      <c r="B113" s="27"/>
      <c r="C113" s="27"/>
      <c r="D113" s="28"/>
      <c r="E113" s="29"/>
      <c r="F113" s="29"/>
      <c r="G113" s="30">
        <f t="shared" si="0"/>
      </c>
    </row>
    <row r="114" spans="2:7" s="10" customFormat="1" ht="17.25" customHeight="1" hidden="1">
      <c r="B114" s="27"/>
      <c r="C114" s="27"/>
      <c r="D114" s="28"/>
      <c r="E114" s="29"/>
      <c r="F114" s="29"/>
      <c r="G114" s="30"/>
    </row>
    <row r="115" spans="2:7" s="10" customFormat="1" ht="17.25" customHeight="1" hidden="1">
      <c r="B115" s="24" t="s">
        <v>19</v>
      </c>
      <c r="C115" s="24"/>
      <c r="D115" s="32" t="s">
        <v>80</v>
      </c>
      <c r="E115" s="26">
        <f>E116</f>
        <v>500</v>
      </c>
      <c r="F115" s="26">
        <f>F116</f>
        <v>0</v>
      </c>
      <c r="G115" s="19">
        <f>IF(E115&gt;0,F115/E115,"")</f>
        <v>0</v>
      </c>
    </row>
    <row r="116" spans="2:7" s="10" customFormat="1" ht="17.25" customHeight="1" hidden="1">
      <c r="B116" s="27"/>
      <c r="C116" s="27" t="s">
        <v>20</v>
      </c>
      <c r="D116" s="28" t="s">
        <v>185</v>
      </c>
      <c r="E116" s="29">
        <f>E117</f>
        <v>500</v>
      </c>
      <c r="F116" s="29">
        <f>F117</f>
        <v>0</v>
      </c>
      <c r="G116" s="30">
        <f>IF(E116&gt;0,F116/E116,"")</f>
        <v>0</v>
      </c>
    </row>
    <row r="117" spans="2:7" s="10" customFormat="1" ht="17.25" customHeight="1" hidden="1">
      <c r="B117" s="27"/>
      <c r="C117" s="27"/>
      <c r="D117" s="28" t="s">
        <v>29</v>
      </c>
      <c r="E117" s="29">
        <v>500</v>
      </c>
      <c r="F117" s="29">
        <v>0</v>
      </c>
      <c r="G117" s="30"/>
    </row>
    <row r="118" spans="2:7" s="10" customFormat="1" ht="23.25" customHeight="1">
      <c r="B118" s="24" t="s">
        <v>17</v>
      </c>
      <c r="C118" s="24"/>
      <c r="D118" s="32" t="s">
        <v>81</v>
      </c>
      <c r="E118" s="26">
        <f>E123+E125+E127+E133+E136+E139+E142</f>
        <v>416500</v>
      </c>
      <c r="F118" s="26">
        <f>F123+F125+F127+F133+F136+F139+F142</f>
        <v>489856</v>
      </c>
      <c r="G118" s="19">
        <f>IF(E118&gt;0,F118/E118,"")</f>
        <v>1.176124849939976</v>
      </c>
    </row>
    <row r="119" spans="2:7" s="10" customFormat="1" ht="17.25" customHeight="1" hidden="1">
      <c r="B119" s="33"/>
      <c r="C119" s="34"/>
      <c r="D119" s="35"/>
      <c r="E119" s="29"/>
      <c r="F119" s="29"/>
      <c r="G119" s="30">
        <f>IF(E119&gt;0,F119/E119,"")</f>
      </c>
    </row>
    <row r="120" spans="2:7" s="10" customFormat="1" ht="17.25" customHeight="1" hidden="1">
      <c r="B120" s="33"/>
      <c r="C120" s="33"/>
      <c r="D120" s="28"/>
      <c r="E120" s="29"/>
      <c r="F120" s="29"/>
      <c r="G120" s="30"/>
    </row>
    <row r="121" spans="2:7" s="10" customFormat="1" ht="17.25" customHeight="1" hidden="1">
      <c r="B121" s="33"/>
      <c r="C121" s="34"/>
      <c r="D121" s="28"/>
      <c r="E121" s="29"/>
      <c r="F121" s="29"/>
      <c r="G121" s="30"/>
    </row>
    <row r="122" spans="2:7" s="10" customFormat="1" ht="17.25" customHeight="1" hidden="1">
      <c r="B122" s="33"/>
      <c r="C122" s="33"/>
      <c r="D122" s="28"/>
      <c r="E122" s="29"/>
      <c r="F122" s="29"/>
      <c r="G122" s="30"/>
    </row>
    <row r="123" spans="2:7" s="10" customFormat="1" ht="17.25" customHeight="1">
      <c r="B123" s="33"/>
      <c r="C123" s="50" t="s">
        <v>146</v>
      </c>
      <c r="D123" s="28" t="s">
        <v>186</v>
      </c>
      <c r="E123" s="29">
        <f>E124</f>
        <v>10000</v>
      </c>
      <c r="F123" s="29">
        <f>F124</f>
        <v>80000</v>
      </c>
      <c r="G123" s="30"/>
    </row>
    <row r="124" spans="2:8" s="10" customFormat="1" ht="17.25" customHeight="1">
      <c r="B124" s="33"/>
      <c r="C124" s="33"/>
      <c r="D124" s="28" t="s">
        <v>29</v>
      </c>
      <c r="E124" s="29">
        <v>10000</v>
      </c>
      <c r="F124" s="29">
        <v>80000</v>
      </c>
      <c r="G124" s="30"/>
      <c r="H124" s="55"/>
    </row>
    <row r="125" spans="2:8" s="10" customFormat="1" ht="17.25" customHeight="1" hidden="1">
      <c r="B125" s="33"/>
      <c r="C125" s="50" t="s">
        <v>164</v>
      </c>
      <c r="D125" s="28" t="s">
        <v>165</v>
      </c>
      <c r="E125" s="29">
        <f>+E126</f>
        <v>0</v>
      </c>
      <c r="F125" s="29">
        <f>+F126</f>
        <v>0</v>
      </c>
      <c r="G125" s="30"/>
      <c r="H125" s="55"/>
    </row>
    <row r="126" spans="2:8" s="10" customFormat="1" ht="17.25" customHeight="1" hidden="1">
      <c r="B126" s="33"/>
      <c r="C126" s="33"/>
      <c r="D126" s="28" t="s">
        <v>136</v>
      </c>
      <c r="E126" s="29">
        <v>0</v>
      </c>
      <c r="F126" s="29">
        <v>0</v>
      </c>
      <c r="G126" s="30"/>
      <c r="H126" s="55"/>
    </row>
    <row r="127" spans="2:7" s="10" customFormat="1" ht="17.25" customHeight="1">
      <c r="B127" s="27"/>
      <c r="C127" s="27" t="s">
        <v>40</v>
      </c>
      <c r="D127" s="28" t="s">
        <v>41</v>
      </c>
      <c r="E127" s="29">
        <f>SUM(E128:E132)</f>
        <v>274000</v>
      </c>
      <c r="F127" s="29">
        <f>SUM(F128:F132)</f>
        <v>287556</v>
      </c>
      <c r="G127" s="30">
        <f>IF(E127&gt;0,F127/E127,"")</f>
        <v>1.0494744525547446</v>
      </c>
    </row>
    <row r="128" spans="2:7" s="10" customFormat="1" ht="17.25" customHeight="1">
      <c r="B128" s="27"/>
      <c r="C128" s="27"/>
      <c r="D128" s="28" t="s">
        <v>35</v>
      </c>
      <c r="E128" s="29">
        <v>152750</v>
      </c>
      <c r="F128" s="29">
        <v>170500</v>
      </c>
      <c r="G128" s="30"/>
    </row>
    <row r="129" spans="2:7" s="10" customFormat="1" ht="17.25" customHeight="1">
      <c r="B129" s="27"/>
      <c r="C129" s="27"/>
      <c r="D129" s="28" t="s">
        <v>34</v>
      </c>
      <c r="E129" s="29">
        <v>31250</v>
      </c>
      <c r="F129" s="29">
        <v>32000</v>
      </c>
      <c r="G129" s="30"/>
    </row>
    <row r="130" spans="2:8" s="10" customFormat="1" ht="17.25" customHeight="1">
      <c r="B130" s="27"/>
      <c r="C130" s="27"/>
      <c r="D130" s="28" t="s">
        <v>29</v>
      </c>
      <c r="E130" s="29">
        <v>90000</v>
      </c>
      <c r="F130" s="29">
        <v>85056</v>
      </c>
      <c r="G130" s="30"/>
      <c r="H130" s="55"/>
    </row>
    <row r="131" spans="2:7" s="10" customFormat="1" ht="17.25" customHeight="1" hidden="1">
      <c r="B131" s="27"/>
      <c r="C131" s="27"/>
      <c r="D131" s="28"/>
      <c r="E131" s="29"/>
      <c r="F131" s="29"/>
      <c r="G131" s="30"/>
    </row>
    <row r="132" spans="2:8" s="10" customFormat="1" ht="17.25" customHeight="1" hidden="1">
      <c r="B132" s="27"/>
      <c r="C132" s="27"/>
      <c r="D132" s="28" t="s">
        <v>106</v>
      </c>
      <c r="E132" s="29">
        <v>0</v>
      </c>
      <c r="F132" s="29">
        <v>0</v>
      </c>
      <c r="G132" s="30"/>
      <c r="H132" s="55"/>
    </row>
    <row r="133" spans="2:7" s="10" customFormat="1" ht="17.25" customHeight="1">
      <c r="B133" s="27"/>
      <c r="C133" s="27" t="s">
        <v>18</v>
      </c>
      <c r="D133" s="28" t="s">
        <v>42</v>
      </c>
      <c r="E133" s="29">
        <f>E134+E135</f>
        <v>55000</v>
      </c>
      <c r="F133" s="29">
        <f>F134+F135</f>
        <v>31000</v>
      </c>
      <c r="G133" s="30">
        <f>IF(E133&gt;0,F133/E133,"")</f>
        <v>0.5636363636363636</v>
      </c>
    </row>
    <row r="134" spans="2:9" s="10" customFormat="1" ht="17.25" customHeight="1">
      <c r="B134" s="27"/>
      <c r="C134" s="27"/>
      <c r="D134" s="28" t="s">
        <v>29</v>
      </c>
      <c r="E134" s="29">
        <v>20000</v>
      </c>
      <c r="F134" s="29">
        <v>1000</v>
      </c>
      <c r="G134" s="30"/>
      <c r="H134" s="55"/>
      <c r="I134" s="55"/>
    </row>
    <row r="135" spans="2:7" s="10" customFormat="1" ht="17.25" customHeight="1">
      <c r="B135" s="27"/>
      <c r="C135" s="27"/>
      <c r="D135" s="28" t="s">
        <v>106</v>
      </c>
      <c r="E135" s="29">
        <v>35000</v>
      </c>
      <c r="F135" s="29">
        <v>30000</v>
      </c>
      <c r="G135" s="30"/>
    </row>
    <row r="136" spans="2:7" s="10" customFormat="1" ht="17.25" customHeight="1">
      <c r="B136" s="27"/>
      <c r="C136" s="27" t="s">
        <v>122</v>
      </c>
      <c r="D136" s="28" t="s">
        <v>195</v>
      </c>
      <c r="E136" s="29">
        <f>E138</f>
        <v>10000</v>
      </c>
      <c r="F136" s="29">
        <f>F138</f>
        <v>10000</v>
      </c>
      <c r="G136" s="30">
        <f>IF(E136&gt;0,F136/E136,"")</f>
        <v>1</v>
      </c>
    </row>
    <row r="137" spans="2:7" s="10" customFormat="1" ht="17.25" customHeight="1" hidden="1">
      <c r="B137" s="27"/>
      <c r="C137" s="27"/>
      <c r="D137" s="28" t="s">
        <v>136</v>
      </c>
      <c r="E137" s="29">
        <v>0</v>
      </c>
      <c r="F137" s="29">
        <v>0</v>
      </c>
      <c r="G137" s="30">
        <f aca="true" t="shared" si="1" ref="G137:G142">IF(E137&gt;0,F137/E137,"")</f>
      </c>
    </row>
    <row r="138" spans="2:7" s="10" customFormat="1" ht="17.25" customHeight="1">
      <c r="B138" s="27"/>
      <c r="C138" s="27"/>
      <c r="D138" s="28" t="s">
        <v>123</v>
      </c>
      <c r="E138" s="29">
        <v>10000</v>
      </c>
      <c r="F138" s="29">
        <v>10000</v>
      </c>
      <c r="G138" s="30"/>
    </row>
    <row r="139" spans="2:7" s="10" customFormat="1" ht="17.25" customHeight="1">
      <c r="B139" s="27"/>
      <c r="C139" s="27" t="s">
        <v>178</v>
      </c>
      <c r="D139" s="28" t="s">
        <v>196</v>
      </c>
      <c r="E139" s="29">
        <f>E140</f>
        <v>7000</v>
      </c>
      <c r="F139" s="29">
        <f>F140+F141</f>
        <v>16300</v>
      </c>
      <c r="G139" s="30"/>
    </row>
    <row r="140" spans="2:7" s="10" customFormat="1" ht="17.25" customHeight="1">
      <c r="B140" s="27"/>
      <c r="C140" s="27"/>
      <c r="D140" s="28" t="s">
        <v>29</v>
      </c>
      <c r="E140" s="29">
        <v>7000</v>
      </c>
      <c r="F140" s="29">
        <v>11300</v>
      </c>
      <c r="G140" s="30"/>
    </row>
    <row r="141" spans="2:7" s="10" customFormat="1" ht="17.25" customHeight="1">
      <c r="B141" s="27"/>
      <c r="C141" s="27"/>
      <c r="D141" s="28" t="s">
        <v>30</v>
      </c>
      <c r="E141" s="29">
        <v>0</v>
      </c>
      <c r="F141" s="29">
        <v>5000</v>
      </c>
      <c r="G141" s="30">
        <f t="shared" si="1"/>
      </c>
    </row>
    <row r="142" spans="2:7" s="10" customFormat="1" ht="17.25" customHeight="1">
      <c r="B142" s="27"/>
      <c r="C142" s="27" t="s">
        <v>179</v>
      </c>
      <c r="D142" s="28" t="s">
        <v>193</v>
      </c>
      <c r="E142" s="29">
        <f>SUM(E143:E145)</f>
        <v>60500</v>
      </c>
      <c r="F142" s="29">
        <f>SUM(F143:F145)</f>
        <v>65000</v>
      </c>
      <c r="G142" s="30">
        <f t="shared" si="1"/>
        <v>1.0743801652892562</v>
      </c>
    </row>
    <row r="143" spans="2:7" s="10" customFormat="1" ht="17.25" customHeight="1" hidden="1">
      <c r="B143" s="27"/>
      <c r="C143" s="27"/>
      <c r="D143" s="28" t="s">
        <v>104</v>
      </c>
      <c r="E143" s="29">
        <v>500</v>
      </c>
      <c r="F143" s="29">
        <v>0</v>
      </c>
      <c r="G143" s="30"/>
    </row>
    <row r="144" spans="2:7" s="10" customFormat="1" ht="17.25" customHeight="1">
      <c r="B144" s="27"/>
      <c r="C144" s="27"/>
      <c r="D144" s="28" t="s">
        <v>29</v>
      </c>
      <c r="E144" s="29"/>
      <c r="F144" s="29">
        <v>38000</v>
      </c>
      <c r="G144" s="30"/>
    </row>
    <row r="145" spans="2:8" s="10" customFormat="1" ht="17.25" customHeight="1">
      <c r="B145" s="27"/>
      <c r="C145" s="27"/>
      <c r="D145" s="28" t="s">
        <v>30</v>
      </c>
      <c r="E145" s="29">
        <v>60000</v>
      </c>
      <c r="F145" s="29">
        <v>27000</v>
      </c>
      <c r="G145" s="30"/>
      <c r="H145" s="55"/>
    </row>
    <row r="146" spans="2:7" s="10" customFormat="1" ht="39" customHeight="1">
      <c r="B146" s="24" t="s">
        <v>124</v>
      </c>
      <c r="C146" s="24"/>
      <c r="D146" s="32" t="s">
        <v>125</v>
      </c>
      <c r="E146" s="26">
        <f>E147</f>
        <v>50000</v>
      </c>
      <c r="F146" s="26">
        <f>F147</f>
        <v>50000</v>
      </c>
      <c r="G146" s="70">
        <f>IF(E146&gt;0,F146/E146,"")</f>
        <v>1</v>
      </c>
    </row>
    <row r="147" spans="2:7" s="10" customFormat="1" ht="24" customHeight="1">
      <c r="B147" s="27"/>
      <c r="C147" s="27" t="s">
        <v>137</v>
      </c>
      <c r="D147" s="28" t="s">
        <v>197</v>
      </c>
      <c r="E147" s="29">
        <f>E148</f>
        <v>50000</v>
      </c>
      <c r="F147" s="29">
        <f>F148</f>
        <v>50000</v>
      </c>
      <c r="G147" s="30">
        <f>IF(E147&gt;0,F147/E147,"")</f>
        <v>1</v>
      </c>
    </row>
    <row r="148" spans="2:9" s="10" customFormat="1" ht="19.5" customHeight="1">
      <c r="B148" s="27"/>
      <c r="C148" s="27"/>
      <c r="D148" s="28" t="s">
        <v>35</v>
      </c>
      <c r="E148" s="29">
        <v>50000</v>
      </c>
      <c r="F148" s="29">
        <v>50000</v>
      </c>
      <c r="G148" s="30"/>
      <c r="H148" s="55"/>
      <c r="I148" s="55"/>
    </row>
    <row r="149" spans="2:7" s="10" customFormat="1" ht="17.25" customHeight="1">
      <c r="B149" s="24" t="s">
        <v>43</v>
      </c>
      <c r="C149" s="24"/>
      <c r="D149" s="32" t="s">
        <v>82</v>
      </c>
      <c r="E149" s="26">
        <f>E150+E152</f>
        <v>80000</v>
      </c>
      <c r="F149" s="26">
        <f>F150+F152</f>
        <v>602722</v>
      </c>
      <c r="G149" s="19">
        <f>IF(E149&gt;0,F149/E149,"")</f>
        <v>7.534025</v>
      </c>
    </row>
    <row r="150" spans="2:7" s="10" customFormat="1" ht="22.5" customHeight="1">
      <c r="B150" s="27"/>
      <c r="C150" s="27" t="s">
        <v>44</v>
      </c>
      <c r="D150" s="28" t="s">
        <v>45</v>
      </c>
      <c r="E150" s="29">
        <f>E151</f>
        <v>80000</v>
      </c>
      <c r="F150" s="29">
        <f>F151</f>
        <v>450000</v>
      </c>
      <c r="G150" s="30">
        <f>IF(E150&gt;0,F150/E150,"")</f>
        <v>5.625</v>
      </c>
    </row>
    <row r="151" spans="2:8" s="10" customFormat="1" ht="17.25" customHeight="1">
      <c r="B151" s="27"/>
      <c r="C151" s="27"/>
      <c r="D151" s="28" t="s">
        <v>46</v>
      </c>
      <c r="E151" s="29">
        <v>80000</v>
      </c>
      <c r="F151" s="29">
        <v>450000</v>
      </c>
      <c r="G151" s="30"/>
      <c r="H151" s="55"/>
    </row>
    <row r="152" spans="2:7" s="10" customFormat="1" ht="17.25" customHeight="1">
      <c r="B152" s="27"/>
      <c r="C152" s="27" t="s">
        <v>47</v>
      </c>
      <c r="D152" s="28" t="s">
        <v>110</v>
      </c>
      <c r="E152" s="29">
        <f>E153</f>
        <v>0</v>
      </c>
      <c r="F152" s="29">
        <f>F153</f>
        <v>152722</v>
      </c>
      <c r="G152" s="30">
        <f aca="true" t="shared" si="2" ref="G152:G157">IF(E152&gt;0,F152/E152,"")</f>
      </c>
    </row>
    <row r="153" spans="2:7" s="10" customFormat="1" ht="17.25" customHeight="1">
      <c r="B153" s="27"/>
      <c r="C153" s="27"/>
      <c r="D153" s="28" t="s">
        <v>29</v>
      </c>
      <c r="E153" s="29">
        <v>0</v>
      </c>
      <c r="F153" s="29">
        <v>152722</v>
      </c>
      <c r="G153" s="30">
        <f t="shared" si="2"/>
      </c>
    </row>
    <row r="154" spans="2:7" s="10" customFormat="1" ht="17.25" customHeight="1" hidden="1">
      <c r="B154" s="27"/>
      <c r="C154" s="27"/>
      <c r="D154" s="28"/>
      <c r="E154" s="29"/>
      <c r="F154" s="29"/>
      <c r="G154" s="30">
        <f t="shared" si="2"/>
      </c>
    </row>
    <row r="155" spans="2:7" s="10" customFormat="1" ht="17.25" customHeight="1" hidden="1">
      <c r="B155" s="27"/>
      <c r="C155" s="27"/>
      <c r="D155" s="28"/>
      <c r="E155" s="29"/>
      <c r="F155" s="29"/>
      <c r="G155" s="30">
        <f t="shared" si="2"/>
      </c>
    </row>
    <row r="156" spans="2:7" s="10" customFormat="1" ht="17.25" customHeight="1">
      <c r="B156" s="24" t="s">
        <v>9</v>
      </c>
      <c r="C156" s="24"/>
      <c r="D156" s="32" t="s">
        <v>48</v>
      </c>
      <c r="E156" s="26">
        <f>E157</f>
        <v>0</v>
      </c>
      <c r="F156" s="26">
        <f>F157</f>
        <v>105000</v>
      </c>
      <c r="G156" s="36">
        <f t="shared" si="2"/>
      </c>
    </row>
    <row r="157" spans="2:7" s="10" customFormat="1" ht="17.25" customHeight="1">
      <c r="B157" s="27"/>
      <c r="C157" s="27" t="s">
        <v>49</v>
      </c>
      <c r="D157" s="28" t="s">
        <v>154</v>
      </c>
      <c r="E157" s="29">
        <f>E159</f>
        <v>0</v>
      </c>
      <c r="F157" s="29">
        <f>F159+F158</f>
        <v>105000</v>
      </c>
      <c r="G157" s="30">
        <f t="shared" si="2"/>
      </c>
    </row>
    <row r="158" spans="2:8" s="10" customFormat="1" ht="17.25" customHeight="1">
      <c r="B158" s="27"/>
      <c r="C158" s="27"/>
      <c r="D158" s="28" t="s">
        <v>172</v>
      </c>
      <c r="E158" s="29">
        <v>0</v>
      </c>
      <c r="F158" s="29">
        <v>25000</v>
      </c>
      <c r="G158" s="30"/>
      <c r="H158" s="55"/>
    </row>
    <row r="159" spans="2:9" s="10" customFormat="1" ht="17.25" customHeight="1">
      <c r="B159" s="27"/>
      <c r="C159" s="27"/>
      <c r="D159" s="28" t="s">
        <v>171</v>
      </c>
      <c r="E159" s="29">
        <v>0</v>
      </c>
      <c r="F159" s="29">
        <v>80000</v>
      </c>
      <c r="G159" s="30"/>
      <c r="H159" s="55"/>
      <c r="I159" s="55"/>
    </row>
    <row r="160" spans="2:7" s="10" customFormat="1" ht="17.25" customHeight="1">
      <c r="B160" s="24" t="s">
        <v>13</v>
      </c>
      <c r="C160" s="24"/>
      <c r="D160" s="32" t="s">
        <v>50</v>
      </c>
      <c r="E160" s="26">
        <f>E161+E166+E172+E190+E179+E186+E184</f>
        <v>5526739</v>
      </c>
      <c r="F160" s="26">
        <f>F161+F166+F172+F190+F179+F186+F184</f>
        <v>5693493</v>
      </c>
      <c r="G160" s="19">
        <f>IF(E160&gt;0,F160/E160,"")</f>
        <v>1.0301722227157823</v>
      </c>
    </row>
    <row r="161" spans="2:8" s="10" customFormat="1" ht="17.25" customHeight="1">
      <c r="B161" s="27"/>
      <c r="C161" s="27" t="s">
        <v>14</v>
      </c>
      <c r="D161" s="28" t="s">
        <v>155</v>
      </c>
      <c r="E161" s="29">
        <f>SUM(E162:E165)</f>
        <v>2326935</v>
      </c>
      <c r="F161" s="29">
        <f>SUM(F162:F165)</f>
        <v>2313870</v>
      </c>
      <c r="G161" s="30">
        <f>IF(E161&gt;0,F161/E161,"")</f>
        <v>0.9943853180256432</v>
      </c>
      <c r="H161" s="55"/>
    </row>
    <row r="162" spans="2:8" s="10" customFormat="1" ht="17.25" customHeight="1">
      <c r="B162" s="27"/>
      <c r="C162" s="27"/>
      <c r="D162" s="28" t="s">
        <v>35</v>
      </c>
      <c r="E162" s="29">
        <v>1581440</v>
      </c>
      <c r="F162" s="29">
        <v>1647813</v>
      </c>
      <c r="G162" s="30"/>
      <c r="H162" s="55"/>
    </row>
    <row r="163" spans="2:8" s="10" customFormat="1" ht="17.25" customHeight="1">
      <c r="B163" s="27"/>
      <c r="C163" s="27"/>
      <c r="D163" s="28" t="s">
        <v>34</v>
      </c>
      <c r="E163" s="29">
        <v>266602</v>
      </c>
      <c r="F163" s="29">
        <v>268207</v>
      </c>
      <c r="G163" s="30"/>
      <c r="H163" s="55"/>
    </row>
    <row r="164" spans="2:9" s="10" customFormat="1" ht="17.25" customHeight="1">
      <c r="B164" s="27"/>
      <c r="C164" s="27"/>
      <c r="D164" s="28" t="s">
        <v>29</v>
      </c>
      <c r="E164" s="29">
        <v>423893</v>
      </c>
      <c r="F164" s="29">
        <v>397850</v>
      </c>
      <c r="G164" s="30"/>
      <c r="H164" s="55"/>
      <c r="I164" s="55"/>
    </row>
    <row r="165" spans="2:9" s="10" customFormat="1" ht="17.25" customHeight="1" hidden="1">
      <c r="B165" s="27"/>
      <c r="C165" s="27"/>
      <c r="D165" s="28" t="s">
        <v>30</v>
      </c>
      <c r="E165" s="29">
        <v>55000</v>
      </c>
      <c r="F165" s="29">
        <v>0</v>
      </c>
      <c r="G165" s="30"/>
      <c r="H165" s="55"/>
      <c r="I165" s="55"/>
    </row>
    <row r="166" spans="2:7" s="10" customFormat="1" ht="17.25" customHeight="1">
      <c r="B166" s="27"/>
      <c r="C166" s="27" t="s">
        <v>51</v>
      </c>
      <c r="D166" s="28" t="s">
        <v>198</v>
      </c>
      <c r="E166" s="29">
        <f>SUM(E167:E171)</f>
        <v>1529177</v>
      </c>
      <c r="F166" s="29">
        <f>SUM(F167:F171)</f>
        <v>1573956</v>
      </c>
      <c r="G166" s="30">
        <f>IF(E166&gt;0,F166/E166,"")</f>
        <v>1.0292830718746098</v>
      </c>
    </row>
    <row r="167" spans="2:7" s="10" customFormat="1" ht="17.25" customHeight="1" hidden="1">
      <c r="B167" s="27"/>
      <c r="C167" s="27"/>
      <c r="D167" s="28" t="s">
        <v>206</v>
      </c>
      <c r="E167" s="29">
        <v>13618</v>
      </c>
      <c r="F167" s="29">
        <v>0</v>
      </c>
      <c r="G167" s="30"/>
    </row>
    <row r="168" spans="2:8" s="10" customFormat="1" ht="17.25" customHeight="1">
      <c r="B168" s="27"/>
      <c r="C168" s="27"/>
      <c r="D168" s="28" t="s">
        <v>35</v>
      </c>
      <c r="E168" s="29">
        <v>907372</v>
      </c>
      <c r="F168" s="29">
        <v>1048857</v>
      </c>
      <c r="G168" s="30"/>
      <c r="H168" s="55"/>
    </row>
    <row r="169" spans="2:8" s="10" customFormat="1" ht="17.25" customHeight="1">
      <c r="B169" s="27"/>
      <c r="C169" s="27"/>
      <c r="D169" s="28" t="s">
        <v>34</v>
      </c>
      <c r="E169" s="29">
        <v>155957</v>
      </c>
      <c r="F169" s="29">
        <v>183646</v>
      </c>
      <c r="G169" s="30"/>
      <c r="H169" s="55"/>
    </row>
    <row r="170" spans="2:9" s="10" customFormat="1" ht="17.25" customHeight="1">
      <c r="B170" s="27"/>
      <c r="C170" s="27"/>
      <c r="D170" s="28" t="s">
        <v>29</v>
      </c>
      <c r="E170" s="29">
        <v>407230</v>
      </c>
      <c r="F170" s="29">
        <v>341453</v>
      </c>
      <c r="G170" s="30"/>
      <c r="H170" s="63"/>
      <c r="I170" s="55"/>
    </row>
    <row r="171" spans="2:8" s="10" customFormat="1" ht="17.25" customHeight="1" hidden="1">
      <c r="B171" s="27"/>
      <c r="C171" s="27"/>
      <c r="D171" s="28" t="s">
        <v>30</v>
      </c>
      <c r="E171" s="29">
        <v>45000</v>
      </c>
      <c r="F171" s="29">
        <v>0</v>
      </c>
      <c r="G171" s="30"/>
      <c r="H171" s="55"/>
    </row>
    <row r="172" spans="2:7" s="10" customFormat="1" ht="17.25" customHeight="1">
      <c r="B172" s="27"/>
      <c r="C172" s="27" t="s">
        <v>15</v>
      </c>
      <c r="D172" s="28" t="s">
        <v>52</v>
      </c>
      <c r="E172" s="29">
        <f>SUM(E173:E178)</f>
        <v>1519172</v>
      </c>
      <c r="F172" s="29">
        <f>SUM(F173:F178)</f>
        <v>1635398</v>
      </c>
      <c r="G172" s="30">
        <f>IF(E172&gt;0,F172/E172,"")</f>
        <v>1.0765061494024377</v>
      </c>
    </row>
    <row r="173" spans="2:9" s="10" customFormat="1" ht="17.25" customHeight="1">
      <c r="B173" s="27"/>
      <c r="C173" s="27"/>
      <c r="D173" s="28" t="s">
        <v>98</v>
      </c>
      <c r="E173" s="29">
        <v>1519172</v>
      </c>
      <c r="F173" s="29">
        <v>1635398</v>
      </c>
      <c r="G173" s="30"/>
      <c r="H173" s="55"/>
      <c r="I173" s="55"/>
    </row>
    <row r="174" spans="2:7" s="10" customFormat="1" ht="17.25" customHeight="1" hidden="1">
      <c r="B174" s="27"/>
      <c r="C174" s="27"/>
      <c r="D174" s="28"/>
      <c r="E174" s="29"/>
      <c r="F174" s="29"/>
      <c r="G174" s="30">
        <f>IF(E174&gt;0,F174/E174,"")</f>
      </c>
    </row>
    <row r="175" spans="2:7" s="10" customFormat="1" ht="17.25" customHeight="1" hidden="1">
      <c r="B175" s="27"/>
      <c r="C175" s="27"/>
      <c r="D175" s="28"/>
      <c r="E175" s="29"/>
      <c r="F175" s="29"/>
      <c r="G175" s="30">
        <f>IF(E175&gt;0,F175/E175,"")</f>
      </c>
    </row>
    <row r="176" spans="2:7" s="10" customFormat="1" ht="17.25" customHeight="1" hidden="1">
      <c r="B176" s="27"/>
      <c r="C176" s="27"/>
      <c r="D176" s="28"/>
      <c r="E176" s="29"/>
      <c r="F176" s="29"/>
      <c r="G176" s="30"/>
    </row>
    <row r="177" spans="2:7" s="10" customFormat="1" ht="17.25" customHeight="1" hidden="1">
      <c r="B177" s="27"/>
      <c r="C177" s="27"/>
      <c r="D177" s="28"/>
      <c r="E177" s="29"/>
      <c r="F177" s="29"/>
      <c r="G177" s="30"/>
    </row>
    <row r="178" spans="2:8" s="10" customFormat="1" ht="17.25" customHeight="1" hidden="1">
      <c r="B178" s="27"/>
      <c r="C178" s="27"/>
      <c r="D178" s="28" t="s">
        <v>30</v>
      </c>
      <c r="E178" s="29">
        <v>0</v>
      </c>
      <c r="F178" s="29">
        <v>0</v>
      </c>
      <c r="G178" s="30"/>
      <c r="H178" s="55"/>
    </row>
    <row r="179" spans="2:7" s="10" customFormat="1" ht="17.25" customHeight="1">
      <c r="B179" s="27"/>
      <c r="C179" s="27" t="s">
        <v>116</v>
      </c>
      <c r="D179" s="28" t="s">
        <v>119</v>
      </c>
      <c r="E179" s="29">
        <f>SUM(E180:E183)</f>
        <v>64439</v>
      </c>
      <c r="F179" s="29">
        <f>SUM(F180:F183)</f>
        <v>76310</v>
      </c>
      <c r="G179" s="30">
        <f>IF(E179&gt;0,F179/E179,"")</f>
        <v>1.1842207358897563</v>
      </c>
    </row>
    <row r="180" spans="2:7" s="10" customFormat="1" ht="17.25" customHeight="1" hidden="1">
      <c r="B180" s="27"/>
      <c r="C180" s="27"/>
      <c r="D180" s="28" t="s">
        <v>35</v>
      </c>
      <c r="E180" s="29">
        <v>8200</v>
      </c>
      <c r="F180" s="29">
        <v>0</v>
      </c>
      <c r="G180" s="30"/>
    </row>
    <row r="181" spans="2:7" s="10" customFormat="1" ht="17.25" customHeight="1" hidden="1">
      <c r="B181" s="27"/>
      <c r="C181" s="27"/>
      <c r="D181" s="28" t="s">
        <v>38</v>
      </c>
      <c r="E181" s="29">
        <v>1189</v>
      </c>
      <c r="F181" s="29">
        <v>0</v>
      </c>
      <c r="G181" s="30"/>
    </row>
    <row r="182" spans="2:8" s="10" customFormat="1" ht="17.25" customHeight="1">
      <c r="B182" s="27"/>
      <c r="C182" s="27"/>
      <c r="D182" s="28" t="s">
        <v>29</v>
      </c>
      <c r="E182" s="29">
        <v>36100</v>
      </c>
      <c r="F182" s="29">
        <v>53810</v>
      </c>
      <c r="G182" s="30"/>
      <c r="H182" s="55"/>
    </row>
    <row r="183" spans="2:8" s="10" customFormat="1" ht="17.25" customHeight="1">
      <c r="B183" s="27"/>
      <c r="C183" s="27"/>
      <c r="D183" s="28" t="s">
        <v>98</v>
      </c>
      <c r="E183" s="29">
        <v>18950</v>
      </c>
      <c r="F183" s="29">
        <v>22500</v>
      </c>
      <c r="G183" s="30"/>
      <c r="H183" s="55"/>
    </row>
    <row r="184" spans="2:7" s="10" customFormat="1" ht="17.25" customHeight="1" hidden="1">
      <c r="B184" s="27"/>
      <c r="C184" s="27"/>
      <c r="D184" s="28"/>
      <c r="E184" s="29"/>
      <c r="F184" s="29"/>
      <c r="G184" s="30">
        <f>IF(E184&gt;0,F184/E184,"")</f>
      </c>
    </row>
    <row r="185" spans="2:7" s="10" customFormat="1" ht="17.25" customHeight="1" hidden="1">
      <c r="B185" s="27"/>
      <c r="C185" s="27"/>
      <c r="D185" s="28"/>
      <c r="E185" s="29"/>
      <c r="F185" s="29"/>
      <c r="G185" s="30"/>
    </row>
    <row r="186" spans="2:7" s="10" customFormat="1" ht="17.25" customHeight="1">
      <c r="B186" s="27"/>
      <c r="C186" s="27" t="s">
        <v>117</v>
      </c>
      <c r="D186" s="28" t="s">
        <v>120</v>
      </c>
      <c r="E186" s="29">
        <f>SUM(E187:E188)</f>
        <v>22913</v>
      </c>
      <c r="F186" s="29">
        <f>SUM(F187:F188)</f>
        <v>27065</v>
      </c>
      <c r="G186" s="30">
        <f>IF(E186&gt;0,F186/E186,"")</f>
        <v>1.1812071749661763</v>
      </c>
    </row>
    <row r="187" spans="2:8" s="10" customFormat="1" ht="17.25" customHeight="1">
      <c r="B187" s="27"/>
      <c r="C187" s="27"/>
      <c r="D187" s="28" t="s">
        <v>29</v>
      </c>
      <c r="E187" s="29">
        <v>14393</v>
      </c>
      <c r="F187" s="29">
        <v>18104</v>
      </c>
      <c r="G187" s="30"/>
      <c r="H187" s="55"/>
    </row>
    <row r="188" spans="2:7" s="10" customFormat="1" ht="17.25" customHeight="1">
      <c r="B188" s="27"/>
      <c r="C188" s="27"/>
      <c r="D188" s="28" t="s">
        <v>98</v>
      </c>
      <c r="E188" s="29">
        <v>8520</v>
      </c>
      <c r="F188" s="29">
        <v>8961</v>
      </c>
      <c r="G188" s="30"/>
    </row>
    <row r="189" spans="2:7" s="10" customFormat="1" ht="17.25" customHeight="1" hidden="1">
      <c r="B189" s="27"/>
      <c r="C189" s="27"/>
      <c r="D189" s="28"/>
      <c r="E189" s="29"/>
      <c r="F189" s="29"/>
      <c r="G189" s="30">
        <f>IF(E189&gt;0,F189/E189,"")</f>
      </c>
    </row>
    <row r="190" spans="2:7" s="10" customFormat="1" ht="17.25" customHeight="1">
      <c r="B190" s="27"/>
      <c r="C190" s="27" t="s">
        <v>103</v>
      </c>
      <c r="D190" s="28" t="s">
        <v>109</v>
      </c>
      <c r="E190" s="29">
        <f>SUM(E192:E195)</f>
        <v>64103</v>
      </c>
      <c r="F190" s="29">
        <f>SUM(F192:F195)</f>
        <v>66894</v>
      </c>
      <c r="G190" s="30">
        <f>IF(E190&gt;0,F190/E190,"")</f>
        <v>1.0435393039327332</v>
      </c>
    </row>
    <row r="191" spans="2:7" s="10" customFormat="1" ht="17.25" customHeight="1" hidden="1">
      <c r="B191" s="27"/>
      <c r="C191" s="27"/>
      <c r="D191" s="28"/>
      <c r="E191" s="29"/>
      <c r="F191" s="29"/>
      <c r="G191" s="30">
        <f>IF(E191&gt;0,F191/E191,"")</f>
      </c>
    </row>
    <row r="192" spans="2:7" s="10" customFormat="1" ht="17.25" customHeight="1">
      <c r="B192" s="27"/>
      <c r="C192" s="27"/>
      <c r="D192" s="28" t="s">
        <v>123</v>
      </c>
      <c r="E192" s="29">
        <v>4000</v>
      </c>
      <c r="F192" s="29">
        <v>5000</v>
      </c>
      <c r="G192" s="30"/>
    </row>
    <row r="193" spans="2:7" s="10" customFormat="1" ht="17.25" customHeight="1">
      <c r="B193" s="27"/>
      <c r="C193" s="27"/>
      <c r="D193" s="28" t="s">
        <v>208</v>
      </c>
      <c r="E193" s="29">
        <v>18788</v>
      </c>
      <c r="F193" s="29">
        <v>20654</v>
      </c>
      <c r="G193" s="30"/>
    </row>
    <row r="194" spans="2:7" s="10" customFormat="1" ht="17.25" customHeight="1">
      <c r="B194" s="27"/>
      <c r="C194" s="27"/>
      <c r="D194" s="28" t="s">
        <v>35</v>
      </c>
      <c r="E194" s="29">
        <v>300</v>
      </c>
      <c r="F194" s="29">
        <v>1500</v>
      </c>
      <c r="G194" s="30"/>
    </row>
    <row r="195" spans="2:8" s="10" customFormat="1" ht="17.25" customHeight="1">
      <c r="B195" s="27"/>
      <c r="C195" s="27"/>
      <c r="D195" s="28" t="s">
        <v>29</v>
      </c>
      <c r="E195" s="29">
        <v>41015</v>
      </c>
      <c r="F195" s="29">
        <v>39740</v>
      </c>
      <c r="G195" s="30"/>
      <c r="H195" s="55"/>
    </row>
    <row r="196" spans="2:7" s="10" customFormat="1" ht="17.25" customHeight="1">
      <c r="B196" s="24" t="s">
        <v>12</v>
      </c>
      <c r="C196" s="24"/>
      <c r="D196" s="32" t="s">
        <v>83</v>
      </c>
      <c r="E196" s="26">
        <f>E199+E201+E203</f>
        <v>654260</v>
      </c>
      <c r="F196" s="26">
        <f>F199+F201+F203</f>
        <v>343000</v>
      </c>
      <c r="G196" s="19">
        <f>IF(E196&gt;0,F196/E196,"")</f>
        <v>0.5242564118240455</v>
      </c>
    </row>
    <row r="197" spans="2:7" s="10" customFormat="1" ht="17.25" customHeight="1" hidden="1">
      <c r="B197" s="37"/>
      <c r="C197" s="34"/>
      <c r="D197" s="35"/>
      <c r="E197" s="31"/>
      <c r="F197" s="31">
        <f>SUM(F198)</f>
        <v>0</v>
      </c>
      <c r="G197" s="22">
        <f>IF(E197&gt;0,F197/E197,"")</f>
      </c>
    </row>
    <row r="198" spans="2:7" s="10" customFormat="1" ht="17.25" customHeight="1" hidden="1">
      <c r="B198" s="37"/>
      <c r="C198" s="33"/>
      <c r="D198" s="35"/>
      <c r="E198" s="31"/>
      <c r="F198" s="31">
        <v>0</v>
      </c>
      <c r="G198" s="21"/>
    </row>
    <row r="199" spans="2:7" s="10" customFormat="1" ht="17.25" customHeight="1" hidden="1">
      <c r="B199" s="37"/>
      <c r="C199" s="50" t="s">
        <v>169</v>
      </c>
      <c r="D199" s="35" t="s">
        <v>199</v>
      </c>
      <c r="E199" s="31">
        <f>+E200</f>
        <v>300000</v>
      </c>
      <c r="F199" s="31">
        <f>+F200</f>
        <v>0</v>
      </c>
      <c r="G199" s="21"/>
    </row>
    <row r="200" spans="2:7" s="10" customFormat="1" ht="17.25" customHeight="1" hidden="1">
      <c r="B200" s="37"/>
      <c r="C200" s="33"/>
      <c r="D200" s="35" t="s">
        <v>170</v>
      </c>
      <c r="E200" s="31">
        <v>300000</v>
      </c>
      <c r="F200" s="31">
        <v>0</v>
      </c>
      <c r="G200" s="21"/>
    </row>
    <row r="201" spans="2:7" s="10" customFormat="1" ht="17.25" customHeight="1">
      <c r="B201" s="27"/>
      <c r="C201" s="27" t="s">
        <v>150</v>
      </c>
      <c r="D201" s="28" t="s">
        <v>151</v>
      </c>
      <c r="E201" s="29">
        <f>+E202</f>
        <v>10000</v>
      </c>
      <c r="F201" s="29">
        <f>+F202</f>
        <v>10000</v>
      </c>
      <c r="G201" s="30">
        <f>IF(E201&gt;0,F201/E201,"")</f>
        <v>1</v>
      </c>
    </row>
    <row r="202" spans="2:7" s="10" customFormat="1" ht="17.25" customHeight="1">
      <c r="B202" s="27"/>
      <c r="C202" s="27"/>
      <c r="D202" s="28" t="s">
        <v>29</v>
      </c>
      <c r="E202" s="29">
        <v>10000</v>
      </c>
      <c r="F202" s="29">
        <v>10000</v>
      </c>
      <c r="G202" s="30"/>
    </row>
    <row r="203" spans="2:7" s="10" customFormat="1" ht="17.25" customHeight="1">
      <c r="B203" s="27"/>
      <c r="C203" s="27" t="s">
        <v>53</v>
      </c>
      <c r="D203" s="28" t="s">
        <v>54</v>
      </c>
      <c r="E203" s="29">
        <f>SUM(E204:E207)</f>
        <v>344260</v>
      </c>
      <c r="F203" s="29">
        <f>SUM(F204:F207)</f>
        <v>333000</v>
      </c>
      <c r="G203" s="30">
        <f>IF(E203&gt;0,F203/E203,"")</f>
        <v>0.9672921629001336</v>
      </c>
    </row>
    <row r="204" spans="2:7" s="10" customFormat="1" ht="17.25" customHeight="1">
      <c r="B204" s="27"/>
      <c r="C204" s="27"/>
      <c r="D204" s="28" t="s">
        <v>35</v>
      </c>
      <c r="E204" s="29">
        <v>141679</v>
      </c>
      <c r="F204" s="29">
        <v>165005</v>
      </c>
      <c r="G204" s="30"/>
    </row>
    <row r="205" spans="2:7" s="10" customFormat="1" ht="17.25" customHeight="1">
      <c r="B205" s="27"/>
      <c r="C205" s="27"/>
      <c r="D205" s="28" t="s">
        <v>34</v>
      </c>
      <c r="E205" s="29">
        <v>20993</v>
      </c>
      <c r="F205" s="29">
        <v>25733</v>
      </c>
      <c r="G205" s="30"/>
    </row>
    <row r="206" spans="2:7" s="10" customFormat="1" ht="17.25" customHeight="1">
      <c r="B206" s="27"/>
      <c r="C206" s="27"/>
      <c r="D206" s="28" t="s">
        <v>123</v>
      </c>
      <c r="E206" s="29"/>
      <c r="F206" s="29">
        <v>2200</v>
      </c>
      <c r="G206" s="30"/>
    </row>
    <row r="207" spans="2:7" s="10" customFormat="1" ht="17.25" customHeight="1">
      <c r="B207" s="27"/>
      <c r="C207" s="27"/>
      <c r="D207" s="28" t="s">
        <v>29</v>
      </c>
      <c r="E207" s="29">
        <v>181588</v>
      </c>
      <c r="F207" s="29">
        <v>140062</v>
      </c>
      <c r="G207" s="30"/>
    </row>
    <row r="208" spans="2:7" s="10" customFormat="1" ht="17.25" customHeight="1" hidden="1">
      <c r="B208" s="27"/>
      <c r="C208" s="27"/>
      <c r="D208" s="28"/>
      <c r="E208" s="29"/>
      <c r="F208" s="29"/>
      <c r="G208" s="30"/>
    </row>
    <row r="209" spans="2:7" s="10" customFormat="1" ht="17.25" customHeight="1" hidden="1">
      <c r="B209" s="27"/>
      <c r="C209" s="27"/>
      <c r="D209" s="28"/>
      <c r="E209" s="29"/>
      <c r="F209" s="29"/>
      <c r="G209" s="30"/>
    </row>
    <row r="210" spans="2:7" s="10" customFormat="1" ht="17.25" customHeight="1" hidden="1">
      <c r="B210" s="27"/>
      <c r="C210" s="27"/>
      <c r="D210" s="28"/>
      <c r="E210" s="29"/>
      <c r="F210" s="29"/>
      <c r="G210" s="30"/>
    </row>
    <row r="211" spans="2:7" s="10" customFormat="1" ht="17.25" customHeight="1" hidden="1">
      <c r="B211" s="27"/>
      <c r="C211" s="27"/>
      <c r="D211" s="28"/>
      <c r="E211" s="29"/>
      <c r="F211" s="29"/>
      <c r="G211" s="30">
        <f>IF(E211&gt;0,F211/E211,"")</f>
      </c>
    </row>
    <row r="212" spans="2:7" s="10" customFormat="1" ht="17.25" customHeight="1" hidden="1">
      <c r="B212" s="27"/>
      <c r="C212" s="27"/>
      <c r="D212" s="28"/>
      <c r="E212" s="29"/>
      <c r="F212" s="29"/>
      <c r="G212" s="30"/>
    </row>
    <row r="213" spans="2:7" s="10" customFormat="1" ht="17.25" customHeight="1" hidden="1">
      <c r="B213" s="27"/>
      <c r="C213" s="27"/>
      <c r="D213" s="28"/>
      <c r="E213" s="29"/>
      <c r="F213" s="29"/>
      <c r="G213" s="30"/>
    </row>
    <row r="214" spans="2:7" s="10" customFormat="1" ht="17.25" customHeight="1">
      <c r="B214" s="24" t="s">
        <v>126</v>
      </c>
      <c r="C214" s="24"/>
      <c r="D214" s="32" t="s">
        <v>127</v>
      </c>
      <c r="E214" s="26">
        <f>E215+E217+E222+E224+E226+E230+E235+E239</f>
        <v>3699919</v>
      </c>
      <c r="F214" s="26">
        <f>F215+F217+F222+F224+F226+F230+F235+F239</f>
        <v>3334637</v>
      </c>
      <c r="G214" s="36">
        <f>IF(E214&gt;0,F214/E214,"")</f>
        <v>0.901272973813751</v>
      </c>
    </row>
    <row r="215" spans="2:7" s="10" customFormat="1" ht="17.25" customHeight="1">
      <c r="B215" s="51"/>
      <c r="C215" s="50" t="s">
        <v>147</v>
      </c>
      <c r="D215" s="52" t="s">
        <v>200</v>
      </c>
      <c r="E215" s="29">
        <f>E216</f>
        <v>93338</v>
      </c>
      <c r="F215" s="29">
        <f>F216</f>
        <v>83800</v>
      </c>
      <c r="G215" s="21">
        <f>IF(E215&gt;0,F215/E215,"")</f>
        <v>0.8978122522445307</v>
      </c>
    </row>
    <row r="216" spans="2:7" s="10" customFormat="1" ht="17.25" customHeight="1">
      <c r="B216" s="51"/>
      <c r="C216" s="33"/>
      <c r="D216" s="28" t="s">
        <v>136</v>
      </c>
      <c r="E216" s="53">
        <v>93338</v>
      </c>
      <c r="F216" s="53">
        <v>83800</v>
      </c>
      <c r="G216" s="21"/>
    </row>
    <row r="217" spans="2:7" s="10" customFormat="1" ht="33.75" customHeight="1">
      <c r="B217" s="33"/>
      <c r="C217" s="34" t="s">
        <v>129</v>
      </c>
      <c r="D217" s="35" t="s">
        <v>201</v>
      </c>
      <c r="E217" s="31">
        <f>SUM(E218:E221)</f>
        <v>1503000</v>
      </c>
      <c r="F217" s="31">
        <f>SUM(F218:F220)</f>
        <v>1525000</v>
      </c>
      <c r="G217" s="30">
        <f>IF(E217&gt;0,F217/E217,"")</f>
        <v>1.0146373918829008</v>
      </c>
    </row>
    <row r="218" spans="2:7" s="10" customFormat="1" ht="17.25" customHeight="1">
      <c r="B218" s="33"/>
      <c r="C218" s="33"/>
      <c r="D218" s="28" t="s">
        <v>35</v>
      </c>
      <c r="E218" s="31">
        <v>42265</v>
      </c>
      <c r="F218" s="31">
        <v>37253</v>
      </c>
      <c r="G218" s="22"/>
    </row>
    <row r="219" spans="2:7" s="10" customFormat="1" ht="17.25" customHeight="1">
      <c r="B219" s="33"/>
      <c r="C219" s="33"/>
      <c r="D219" s="28" t="s">
        <v>34</v>
      </c>
      <c r="E219" s="31">
        <v>6468</v>
      </c>
      <c r="F219" s="31">
        <v>6773</v>
      </c>
      <c r="G219" s="22"/>
    </row>
    <row r="220" spans="2:7" s="10" customFormat="1" ht="17.25" customHeight="1">
      <c r="B220" s="33"/>
      <c r="C220" s="33"/>
      <c r="D220" s="28" t="s">
        <v>29</v>
      </c>
      <c r="E220" s="31">
        <v>1454267</v>
      </c>
      <c r="F220" s="31">
        <v>1480974</v>
      </c>
      <c r="G220" s="22"/>
    </row>
    <row r="221" spans="2:7" s="10" customFormat="1" ht="17.25" customHeight="1" hidden="1">
      <c r="B221" s="33"/>
      <c r="C221" s="33"/>
      <c r="D221" s="35"/>
      <c r="E221" s="31"/>
      <c r="F221" s="31">
        <v>0</v>
      </c>
      <c r="G221" s="22"/>
    </row>
    <row r="222" spans="2:7" s="10" customFormat="1" ht="49.5" customHeight="1">
      <c r="B222" s="38"/>
      <c r="C222" s="39" t="s">
        <v>130</v>
      </c>
      <c r="D222" s="40" t="s">
        <v>202</v>
      </c>
      <c r="E222" s="41">
        <f>E223</f>
        <v>25000</v>
      </c>
      <c r="F222" s="41">
        <f>F223</f>
        <v>25000</v>
      </c>
      <c r="G222" s="42">
        <f>IF(E222&gt;0,F222/E222,"")</f>
        <v>1</v>
      </c>
    </row>
    <row r="223" spans="2:7" s="10" customFormat="1" ht="17.25" customHeight="1">
      <c r="B223" s="39"/>
      <c r="C223" s="39"/>
      <c r="D223" s="40" t="s">
        <v>29</v>
      </c>
      <c r="E223" s="41">
        <v>25000</v>
      </c>
      <c r="F223" s="41">
        <v>25000</v>
      </c>
      <c r="G223" s="42"/>
    </row>
    <row r="224" spans="2:7" s="10" customFormat="1" ht="23.25" customHeight="1">
      <c r="B224" s="39"/>
      <c r="C224" s="39" t="s">
        <v>128</v>
      </c>
      <c r="D224" s="40" t="s">
        <v>148</v>
      </c>
      <c r="E224" s="41">
        <f>SUM(E225)</f>
        <v>1035820</v>
      </c>
      <c r="F224" s="41">
        <f>SUM(F225)</f>
        <v>735040</v>
      </c>
      <c r="G224" s="42">
        <f>IF(E224&gt;0,F224/E224,"")</f>
        <v>0.7096213627850398</v>
      </c>
    </row>
    <row r="225" spans="2:8" s="10" customFormat="1" ht="17.25" customHeight="1">
      <c r="B225" s="39"/>
      <c r="C225" s="39"/>
      <c r="D225" s="40" t="s">
        <v>29</v>
      </c>
      <c r="E225" s="41">
        <v>1035820</v>
      </c>
      <c r="F225" s="41">
        <v>735040</v>
      </c>
      <c r="G225" s="42"/>
      <c r="H225" s="55"/>
    </row>
    <row r="226" spans="2:7" s="10" customFormat="1" ht="17.25" customHeight="1">
      <c r="B226" s="39"/>
      <c r="C226" s="39" t="s">
        <v>131</v>
      </c>
      <c r="D226" s="40" t="s">
        <v>55</v>
      </c>
      <c r="E226" s="41">
        <f>E227</f>
        <v>198110</v>
      </c>
      <c r="F226" s="41">
        <f>F227</f>
        <v>168000</v>
      </c>
      <c r="G226" s="42">
        <f>IF(E226&gt;0,F226/E226,"")</f>
        <v>0.8480137297461007</v>
      </c>
    </row>
    <row r="227" spans="2:7" s="10" customFormat="1" ht="17.25" customHeight="1">
      <c r="B227" s="27"/>
      <c r="C227" s="27"/>
      <c r="D227" s="28" t="s">
        <v>29</v>
      </c>
      <c r="E227" s="29">
        <v>198110</v>
      </c>
      <c r="F227" s="29">
        <v>168000</v>
      </c>
      <c r="G227" s="30"/>
    </row>
    <row r="228" spans="2:7" s="10" customFormat="1" ht="17.25" customHeight="1" hidden="1">
      <c r="B228" s="27"/>
      <c r="C228" s="27"/>
      <c r="D228" s="28"/>
      <c r="E228" s="29"/>
      <c r="F228" s="29"/>
      <c r="G228" s="30"/>
    </row>
    <row r="229" spans="2:7" s="10" customFormat="1" ht="17.25" customHeight="1" hidden="1">
      <c r="B229" s="27"/>
      <c r="C229" s="27"/>
      <c r="D229" s="28"/>
      <c r="E229" s="29"/>
      <c r="F229" s="29"/>
      <c r="G229" s="30"/>
    </row>
    <row r="230" spans="2:8" s="10" customFormat="1" ht="17.25" customHeight="1">
      <c r="B230" s="27"/>
      <c r="C230" s="27" t="s">
        <v>132</v>
      </c>
      <c r="D230" s="28" t="s">
        <v>156</v>
      </c>
      <c r="E230" s="29">
        <f>SUM(E231:E233)</f>
        <v>720733</v>
      </c>
      <c r="F230" s="29">
        <f>SUM(F231:F233)</f>
        <v>692797</v>
      </c>
      <c r="G230" s="30">
        <f>IF(E230&gt;0,F230/E230,"")</f>
        <v>0.9612394603826937</v>
      </c>
      <c r="H230" s="55"/>
    </row>
    <row r="231" spans="2:8" s="10" customFormat="1" ht="17.25" customHeight="1">
      <c r="B231" s="27"/>
      <c r="C231" s="27"/>
      <c r="D231" s="28" t="s">
        <v>35</v>
      </c>
      <c r="E231" s="29">
        <v>444022</v>
      </c>
      <c r="F231" s="29">
        <v>469170</v>
      </c>
      <c r="G231" s="30"/>
      <c r="H231" s="55"/>
    </row>
    <row r="232" spans="2:7" s="10" customFormat="1" ht="17.25" customHeight="1">
      <c r="B232" s="27"/>
      <c r="C232" s="27"/>
      <c r="D232" s="28" t="s">
        <v>34</v>
      </c>
      <c r="E232" s="29">
        <v>71003</v>
      </c>
      <c r="F232" s="29">
        <v>88022</v>
      </c>
      <c r="G232" s="30"/>
    </row>
    <row r="233" spans="2:8" s="10" customFormat="1" ht="17.25" customHeight="1">
      <c r="B233" s="27"/>
      <c r="C233" s="27"/>
      <c r="D233" s="28" t="s">
        <v>29</v>
      </c>
      <c r="E233" s="29">
        <v>205708</v>
      </c>
      <c r="F233" s="29">
        <v>135605</v>
      </c>
      <c r="G233" s="30"/>
      <c r="H233" s="55"/>
    </row>
    <row r="234" spans="2:7" s="10" customFormat="1" ht="17.25" customHeight="1" hidden="1">
      <c r="B234" s="27"/>
      <c r="C234" s="27"/>
      <c r="D234" s="28"/>
      <c r="E234" s="29"/>
      <c r="F234" s="29"/>
      <c r="G234" s="30"/>
    </row>
    <row r="235" spans="2:7" s="10" customFormat="1" ht="17.25" customHeight="1">
      <c r="B235" s="27"/>
      <c r="C235" s="27" t="s">
        <v>133</v>
      </c>
      <c r="D235" s="28" t="s">
        <v>135</v>
      </c>
      <c r="E235" s="29">
        <f>E236</f>
        <v>49000</v>
      </c>
      <c r="F235" s="29">
        <f>F236</f>
        <v>49000</v>
      </c>
      <c r="G235" s="30">
        <f>IF(E235&gt;0,F235/E235,"")</f>
        <v>1</v>
      </c>
    </row>
    <row r="236" spans="2:7" s="10" customFormat="1" ht="17.25" customHeight="1">
      <c r="B236" s="27"/>
      <c r="C236" s="27"/>
      <c r="D236" s="28" t="s">
        <v>29</v>
      </c>
      <c r="E236" s="29">
        <v>49000</v>
      </c>
      <c r="F236" s="29">
        <v>49000</v>
      </c>
      <c r="G236" s="30"/>
    </row>
    <row r="237" spans="2:7" s="10" customFormat="1" ht="17.25" customHeight="1" hidden="1">
      <c r="B237" s="27"/>
      <c r="C237" s="27"/>
      <c r="D237" s="28"/>
      <c r="E237" s="29"/>
      <c r="F237" s="29">
        <f>+F238</f>
        <v>0</v>
      </c>
      <c r="G237" s="30"/>
    </row>
    <row r="238" spans="2:7" s="10" customFormat="1" ht="17.25" customHeight="1" hidden="1">
      <c r="B238" s="27"/>
      <c r="C238" s="27"/>
      <c r="D238" s="28"/>
      <c r="E238" s="29"/>
      <c r="F238" s="29">
        <v>0</v>
      </c>
      <c r="G238" s="30"/>
    </row>
    <row r="239" spans="2:7" s="10" customFormat="1" ht="17.25" customHeight="1">
      <c r="B239" s="27"/>
      <c r="C239" s="27" t="s">
        <v>134</v>
      </c>
      <c r="D239" s="28" t="s">
        <v>109</v>
      </c>
      <c r="E239" s="29">
        <f>SUM(E241:E244)</f>
        <v>74918</v>
      </c>
      <c r="F239" s="29">
        <f>SUM(F241:F244)</f>
        <v>56000</v>
      </c>
      <c r="G239" s="30">
        <f>IF(E239&gt;0,F239/E239,"")</f>
        <v>0.7474839157478843</v>
      </c>
    </row>
    <row r="240" spans="2:7" s="10" customFormat="1" ht="17.25" customHeight="1" hidden="1">
      <c r="B240" s="27"/>
      <c r="C240" s="27"/>
      <c r="D240" s="28"/>
      <c r="E240" s="29"/>
      <c r="F240" s="29"/>
      <c r="G240" s="30">
        <f>IF(E240&gt;0,F240/E240,"")</f>
      </c>
    </row>
    <row r="241" spans="2:7" s="10" customFormat="1" ht="17.25" customHeight="1">
      <c r="B241" s="27"/>
      <c r="C241" s="27"/>
      <c r="D241" s="28" t="s">
        <v>136</v>
      </c>
      <c r="E241" s="29">
        <v>69918</v>
      </c>
      <c r="F241" s="29">
        <v>51000</v>
      </c>
      <c r="G241" s="30"/>
    </row>
    <row r="242" spans="2:7" s="10" customFormat="1" ht="17.25" customHeight="1" hidden="1">
      <c r="B242" s="24"/>
      <c r="C242" s="24"/>
      <c r="D242" s="32"/>
      <c r="E242" s="26"/>
      <c r="F242" s="26"/>
      <c r="G242" s="36"/>
    </row>
    <row r="243" spans="2:7" s="10" customFormat="1" ht="17.25" customHeight="1" hidden="1">
      <c r="B243" s="27"/>
      <c r="C243" s="27"/>
      <c r="D243" s="28"/>
      <c r="E243" s="29"/>
      <c r="F243" s="29"/>
      <c r="G243" s="30"/>
    </row>
    <row r="244" spans="2:7" s="10" customFormat="1" ht="17.25" customHeight="1">
      <c r="B244" s="27"/>
      <c r="C244" s="27"/>
      <c r="D244" s="28" t="s">
        <v>104</v>
      </c>
      <c r="E244" s="29">
        <v>5000</v>
      </c>
      <c r="F244" s="29">
        <v>5000</v>
      </c>
      <c r="G244" s="30"/>
    </row>
    <row r="245" spans="2:7" s="10" customFormat="1" ht="17.25" customHeight="1">
      <c r="B245" s="24" t="s">
        <v>2</v>
      </c>
      <c r="C245" s="24"/>
      <c r="D245" s="32" t="s">
        <v>84</v>
      </c>
      <c r="E245" s="26">
        <f>E253+E246</f>
        <v>458568</v>
      </c>
      <c r="F245" s="26">
        <f>F253+F246</f>
        <v>421098</v>
      </c>
      <c r="G245" s="19">
        <f>IF(E245&gt;0,F245/E245,"")</f>
        <v>0.9182891087036165</v>
      </c>
    </row>
    <row r="246" spans="2:7" s="10" customFormat="1" ht="17.25" customHeight="1">
      <c r="B246" s="33"/>
      <c r="C246" s="34" t="s">
        <v>90</v>
      </c>
      <c r="D246" s="35" t="s">
        <v>111</v>
      </c>
      <c r="E246" s="31">
        <f>SUM(E247:E251)</f>
        <v>374115</v>
      </c>
      <c r="F246" s="31">
        <f>SUM(F247:F252)</f>
        <v>412778</v>
      </c>
      <c r="G246" s="21">
        <f>IF(E246&gt;0,F246/E246,"")</f>
        <v>1.1033452280715823</v>
      </c>
    </row>
    <row r="247" spans="2:8" s="10" customFormat="1" ht="17.25" customHeight="1">
      <c r="B247" s="33"/>
      <c r="C247" s="33"/>
      <c r="D247" s="35" t="s">
        <v>35</v>
      </c>
      <c r="E247" s="31">
        <v>81344</v>
      </c>
      <c r="F247" s="31">
        <v>58382</v>
      </c>
      <c r="G247" s="21"/>
      <c r="H247" s="55"/>
    </row>
    <row r="248" spans="2:8" s="10" customFormat="1" ht="17.25" customHeight="1">
      <c r="B248" s="33"/>
      <c r="C248" s="33"/>
      <c r="D248" s="35" t="s">
        <v>34</v>
      </c>
      <c r="E248" s="31">
        <v>14122</v>
      </c>
      <c r="F248" s="31">
        <v>9540</v>
      </c>
      <c r="G248" s="21"/>
      <c r="H248" s="55"/>
    </row>
    <row r="249" spans="2:8" s="10" customFormat="1" ht="17.25" customHeight="1">
      <c r="B249" s="33"/>
      <c r="C249" s="33"/>
      <c r="D249" s="35" t="s">
        <v>29</v>
      </c>
      <c r="E249" s="31">
        <v>18604</v>
      </c>
      <c r="F249" s="31">
        <v>17044</v>
      </c>
      <c r="G249" s="21"/>
      <c r="H249" s="55"/>
    </row>
    <row r="250" spans="2:9" s="10" customFormat="1" ht="17.25" customHeight="1">
      <c r="B250" s="33"/>
      <c r="C250" s="33"/>
      <c r="D250" s="35" t="s">
        <v>98</v>
      </c>
      <c r="E250" s="31">
        <v>260045</v>
      </c>
      <c r="F250" s="31">
        <v>327812</v>
      </c>
      <c r="G250" s="21">
        <f>IF(E250&gt;0,F250/E250,"")</f>
        <v>1.2605972043300198</v>
      </c>
      <c r="H250" s="55"/>
      <c r="I250" s="55"/>
    </row>
    <row r="251" spans="2:9" s="10" customFormat="1" ht="17.25" customHeight="1" hidden="1">
      <c r="B251" s="33"/>
      <c r="C251" s="33"/>
      <c r="D251" s="28"/>
      <c r="E251" s="31"/>
      <c r="F251" s="31"/>
      <c r="G251" s="21"/>
      <c r="H251" s="55"/>
      <c r="I251" s="55"/>
    </row>
    <row r="252" spans="2:9" s="10" customFormat="1" ht="17.25" customHeight="1" hidden="1">
      <c r="B252" s="33"/>
      <c r="C252" s="33"/>
      <c r="D252" s="28" t="s">
        <v>106</v>
      </c>
      <c r="E252" s="31">
        <v>0</v>
      </c>
      <c r="F252" s="31">
        <v>0</v>
      </c>
      <c r="G252" s="21"/>
      <c r="H252" s="55"/>
      <c r="I252" s="55"/>
    </row>
    <row r="253" spans="2:7" s="10" customFormat="1" ht="17.25" customHeight="1">
      <c r="B253" s="33"/>
      <c r="C253" s="50" t="s">
        <v>149</v>
      </c>
      <c r="D253" s="35" t="s">
        <v>203</v>
      </c>
      <c r="E253" s="31">
        <f>SUM(E255,E254)</f>
        <v>84453</v>
      </c>
      <c r="F253" s="31">
        <f>SUM(F255,F254)</f>
        <v>8320</v>
      </c>
      <c r="G253" s="21"/>
    </row>
    <row r="254" spans="2:7" s="10" customFormat="1" ht="17.25" customHeight="1">
      <c r="B254" s="33"/>
      <c r="C254" s="50"/>
      <c r="D254" s="35" t="s">
        <v>98</v>
      </c>
      <c r="E254" s="31">
        <v>32320</v>
      </c>
      <c r="F254" s="31">
        <v>3072</v>
      </c>
      <c r="G254" s="21"/>
    </row>
    <row r="255" spans="2:7" s="10" customFormat="1" ht="17.25" customHeight="1">
      <c r="B255" s="33"/>
      <c r="C255" s="33"/>
      <c r="D255" s="35" t="s">
        <v>29</v>
      </c>
      <c r="E255" s="31">
        <v>52133</v>
      </c>
      <c r="F255" s="31">
        <v>5248</v>
      </c>
      <c r="G255" s="21"/>
    </row>
    <row r="256" spans="2:7" s="10" customFormat="1" ht="17.25" customHeight="1" hidden="1">
      <c r="B256" s="27"/>
      <c r="C256" s="27"/>
      <c r="D256" s="28"/>
      <c r="E256" s="29"/>
      <c r="F256" s="29"/>
      <c r="G256" s="30">
        <f>IF(E256&gt;0,F256/E256,"")</f>
      </c>
    </row>
    <row r="257" spans="2:7" s="10" customFormat="1" ht="17.25" customHeight="1" hidden="1">
      <c r="B257" s="27"/>
      <c r="C257" s="27"/>
      <c r="D257" s="28"/>
      <c r="E257" s="29"/>
      <c r="F257" s="29"/>
      <c r="G257" s="30"/>
    </row>
    <row r="258" spans="2:7" s="10" customFormat="1" ht="17.25" customHeight="1" hidden="1">
      <c r="B258" s="27"/>
      <c r="C258" s="27"/>
      <c r="D258" s="28"/>
      <c r="E258" s="29"/>
      <c r="F258" s="29"/>
      <c r="G258" s="30"/>
    </row>
    <row r="259" spans="2:7" s="10" customFormat="1" ht="17.25" customHeight="1" hidden="1">
      <c r="B259" s="27"/>
      <c r="C259" s="27"/>
      <c r="D259" s="28"/>
      <c r="E259" s="29"/>
      <c r="F259" s="29"/>
      <c r="G259" s="30"/>
    </row>
    <row r="260" spans="2:7" s="10" customFormat="1" ht="17.25" customHeight="1" hidden="1">
      <c r="B260" s="27"/>
      <c r="C260" s="27"/>
      <c r="D260" s="28"/>
      <c r="E260" s="29"/>
      <c r="F260" s="29"/>
      <c r="G260" s="30"/>
    </row>
    <row r="261" spans="2:7" s="10" customFormat="1" ht="17.25" customHeight="1" hidden="1">
      <c r="B261" s="27"/>
      <c r="C261" s="27"/>
      <c r="D261" s="28"/>
      <c r="E261" s="29"/>
      <c r="F261" s="29"/>
      <c r="G261" s="30"/>
    </row>
    <row r="262" spans="2:7" s="10" customFormat="1" ht="17.25" customHeight="1" hidden="1">
      <c r="B262" s="27"/>
      <c r="C262" s="27"/>
      <c r="D262" s="28"/>
      <c r="E262" s="29"/>
      <c r="F262" s="29"/>
      <c r="G262" s="30"/>
    </row>
    <row r="263" spans="2:7" s="10" customFormat="1" ht="17.25" customHeight="1" hidden="1">
      <c r="B263" s="27"/>
      <c r="C263" s="27"/>
      <c r="D263" s="28"/>
      <c r="E263" s="29"/>
      <c r="F263" s="29"/>
      <c r="G263" s="30"/>
    </row>
    <row r="264" spans="2:7" s="10" customFormat="1" ht="17.25" customHeight="1" hidden="1">
      <c r="B264" s="27"/>
      <c r="C264" s="27"/>
      <c r="D264" s="28"/>
      <c r="E264" s="29"/>
      <c r="F264" s="29"/>
      <c r="G264" s="30"/>
    </row>
    <row r="265" spans="2:7" s="10" customFormat="1" ht="17.25" customHeight="1" hidden="1">
      <c r="B265" s="27"/>
      <c r="C265" s="27"/>
      <c r="D265" s="28"/>
      <c r="E265" s="29"/>
      <c r="F265" s="29"/>
      <c r="G265" s="30"/>
    </row>
    <row r="266" spans="2:7" s="10" customFormat="1" ht="17.25" customHeight="1">
      <c r="B266" s="24" t="s">
        <v>10</v>
      </c>
      <c r="C266" s="24"/>
      <c r="D266" s="32" t="s">
        <v>85</v>
      </c>
      <c r="E266" s="26">
        <f>E267+E271+E274+E280+E283+E290</f>
        <v>1712716</v>
      </c>
      <c r="F266" s="26">
        <f>F267+F271+F274+F280+F283+F290</f>
        <v>1805000</v>
      </c>
      <c r="G266" s="19">
        <f>IF(E266&gt;0,F266/E266,"")</f>
        <v>1.0538816709833971</v>
      </c>
    </row>
    <row r="267" spans="2:7" s="10" customFormat="1" ht="17.25" customHeight="1">
      <c r="B267" s="33"/>
      <c r="C267" s="34" t="s">
        <v>101</v>
      </c>
      <c r="D267" s="35" t="s">
        <v>157</v>
      </c>
      <c r="E267" s="31">
        <f>SUM(E268:E270)</f>
        <v>94000</v>
      </c>
      <c r="F267" s="31">
        <f>SUM(F268:F270)</f>
        <v>49500</v>
      </c>
      <c r="G267" s="57">
        <f>IF(E267&gt;0,F267/E267,"")</f>
        <v>0.526595744680851</v>
      </c>
    </row>
    <row r="268" spans="2:8" s="10" customFormat="1" ht="17.25" customHeight="1">
      <c r="B268" s="33"/>
      <c r="C268" s="33"/>
      <c r="D268" s="28" t="s">
        <v>29</v>
      </c>
      <c r="E268" s="31">
        <v>84750</v>
      </c>
      <c r="F268" s="31">
        <v>49500</v>
      </c>
      <c r="G268" s="22"/>
      <c r="H268" s="55"/>
    </row>
    <row r="269" spans="2:7" s="10" customFormat="1" ht="17.25" customHeight="1" hidden="1">
      <c r="B269" s="33"/>
      <c r="C269" s="33"/>
      <c r="D269" s="28"/>
      <c r="E269" s="31"/>
      <c r="F269" s="31"/>
      <c r="G269" s="22"/>
    </row>
    <row r="270" spans="2:8" s="10" customFormat="1" ht="17.25" customHeight="1" hidden="1">
      <c r="B270" s="33"/>
      <c r="C270" s="33"/>
      <c r="D270" s="28" t="s">
        <v>30</v>
      </c>
      <c r="E270" s="31">
        <v>9250</v>
      </c>
      <c r="F270" s="31">
        <v>0</v>
      </c>
      <c r="G270" s="22"/>
      <c r="H270" s="43"/>
    </row>
    <row r="271" spans="2:8" s="10" customFormat="1" ht="17.25" customHeight="1">
      <c r="B271" s="33"/>
      <c r="C271" s="34" t="s">
        <v>102</v>
      </c>
      <c r="D271" s="35" t="s">
        <v>158</v>
      </c>
      <c r="E271" s="31">
        <f>SUM(E273+E272)</f>
        <v>32000</v>
      </c>
      <c r="F271" s="31">
        <f>SUM(F273+F272)</f>
        <v>53000</v>
      </c>
      <c r="G271" s="21">
        <f>IF(E271&gt;0,F271/E271,"")</f>
        <v>1.65625</v>
      </c>
      <c r="H271" s="44"/>
    </row>
    <row r="272" spans="2:8" s="10" customFormat="1" ht="17.25" customHeight="1">
      <c r="B272" s="33"/>
      <c r="C272" s="34"/>
      <c r="D272" s="35" t="s">
        <v>136</v>
      </c>
      <c r="E272" s="31">
        <v>32000</v>
      </c>
      <c r="F272" s="31">
        <v>53000</v>
      </c>
      <c r="G272" s="21"/>
      <c r="H272" s="61"/>
    </row>
    <row r="273" spans="2:16" s="10" customFormat="1" ht="17.25" customHeight="1" hidden="1">
      <c r="B273" s="33"/>
      <c r="C273" s="34"/>
      <c r="D273" s="28" t="s">
        <v>30</v>
      </c>
      <c r="E273" s="31">
        <v>0</v>
      </c>
      <c r="F273" s="31">
        <v>0</v>
      </c>
      <c r="G273" s="21"/>
      <c r="H273" s="43"/>
      <c r="P273" s="10" t="s">
        <v>114</v>
      </c>
    </row>
    <row r="274" spans="2:7" s="10" customFormat="1" ht="17.25" customHeight="1">
      <c r="B274" s="27"/>
      <c r="C274" s="27" t="s">
        <v>56</v>
      </c>
      <c r="D274" s="28" t="s">
        <v>57</v>
      </c>
      <c r="E274" s="29">
        <f>SUM(E275:E279)</f>
        <v>995216</v>
      </c>
      <c r="F274" s="29">
        <f>SUM(F275:F279)</f>
        <v>1008500</v>
      </c>
      <c r="G274" s="30">
        <f>IF(E274&gt;0,F274/E274,"")</f>
        <v>1.0133478561437919</v>
      </c>
    </row>
    <row r="275" spans="2:7" s="10" customFormat="1" ht="17.25" customHeight="1" hidden="1">
      <c r="B275" s="27"/>
      <c r="C275" s="27"/>
      <c r="D275" s="28"/>
      <c r="E275" s="29"/>
      <c r="F275" s="29"/>
      <c r="G275" s="30"/>
    </row>
    <row r="276" spans="2:8" s="10" customFormat="1" ht="17.25" customHeight="1">
      <c r="B276" s="27"/>
      <c r="C276" s="27"/>
      <c r="D276" s="28" t="s">
        <v>29</v>
      </c>
      <c r="E276" s="29">
        <v>995216</v>
      </c>
      <c r="F276" s="29">
        <v>1008500</v>
      </c>
      <c r="G276" s="30"/>
      <c r="H276" s="55"/>
    </row>
    <row r="277" spans="2:7" s="10" customFormat="1" ht="17.25" customHeight="1" hidden="1">
      <c r="B277" s="27"/>
      <c r="C277" s="27"/>
      <c r="D277" s="28"/>
      <c r="E277" s="29"/>
      <c r="F277" s="29"/>
      <c r="G277" s="30"/>
    </row>
    <row r="278" spans="2:7" s="10" customFormat="1" ht="17.25" customHeight="1" hidden="1">
      <c r="B278" s="27"/>
      <c r="C278" s="27"/>
      <c r="D278" s="28"/>
      <c r="E278" s="29"/>
      <c r="F278" s="29"/>
      <c r="G278" s="30"/>
    </row>
    <row r="279" spans="2:8" s="10" customFormat="1" ht="17.25" customHeight="1" hidden="1">
      <c r="B279" s="27"/>
      <c r="C279" s="27"/>
      <c r="D279" s="28" t="s">
        <v>30</v>
      </c>
      <c r="E279" s="29">
        <v>0</v>
      </c>
      <c r="F279" s="29">
        <v>0</v>
      </c>
      <c r="G279" s="30"/>
      <c r="H279" s="55"/>
    </row>
    <row r="280" spans="2:7" s="10" customFormat="1" ht="17.25" customHeight="1">
      <c r="B280" s="27"/>
      <c r="C280" s="27" t="s">
        <v>58</v>
      </c>
      <c r="D280" s="28" t="s">
        <v>59</v>
      </c>
      <c r="E280" s="29">
        <f>E281+E282</f>
        <v>140000</v>
      </c>
      <c r="F280" s="29">
        <f>F281+F282</f>
        <v>145000</v>
      </c>
      <c r="G280" s="30">
        <f>IF(E280&gt;0,F280/E280,"")</f>
        <v>1.0357142857142858</v>
      </c>
    </row>
    <row r="281" spans="2:8" s="10" customFormat="1" ht="17.25" customHeight="1">
      <c r="B281" s="27"/>
      <c r="C281" s="27"/>
      <c r="D281" s="28" t="s">
        <v>29</v>
      </c>
      <c r="E281" s="29">
        <v>140000</v>
      </c>
      <c r="F281" s="29">
        <v>145000</v>
      </c>
      <c r="G281" s="30"/>
      <c r="H281" s="55"/>
    </row>
    <row r="282" spans="2:8" s="10" customFormat="1" ht="17.25" customHeight="1" hidden="1">
      <c r="B282" s="27"/>
      <c r="C282" s="27"/>
      <c r="D282" s="28"/>
      <c r="E282" s="29"/>
      <c r="F282" s="29"/>
      <c r="G282" s="30"/>
      <c r="H282" s="55"/>
    </row>
    <row r="283" spans="2:7" s="10" customFormat="1" ht="17.25" customHeight="1">
      <c r="B283" s="27"/>
      <c r="C283" s="27" t="s">
        <v>16</v>
      </c>
      <c r="D283" s="28" t="s">
        <v>60</v>
      </c>
      <c r="E283" s="29">
        <f>SUM(E284:E289)</f>
        <v>411500</v>
      </c>
      <c r="F283" s="29">
        <f>SUM(F284:F289)</f>
        <v>504000</v>
      </c>
      <c r="G283" s="30">
        <f>IF(E283&gt;0,F283/E283,"")</f>
        <v>1.2247873633049817</v>
      </c>
    </row>
    <row r="284" spans="2:7" s="10" customFormat="1" ht="17.25" customHeight="1" hidden="1">
      <c r="B284" s="27"/>
      <c r="C284" s="27"/>
      <c r="D284" s="28" t="s">
        <v>35</v>
      </c>
      <c r="E284" s="29">
        <v>1770</v>
      </c>
      <c r="F284" s="29">
        <v>0</v>
      </c>
      <c r="G284" s="30"/>
    </row>
    <row r="285" spans="2:8" s="10" customFormat="1" ht="17.25" customHeight="1">
      <c r="B285" s="27"/>
      <c r="C285" s="27"/>
      <c r="D285" s="28" t="s">
        <v>29</v>
      </c>
      <c r="E285" s="29">
        <v>378730</v>
      </c>
      <c r="F285" s="29">
        <v>374000</v>
      </c>
      <c r="G285" s="30"/>
      <c r="H285" s="55"/>
    </row>
    <row r="286" spans="2:7" s="10" customFormat="1" ht="17.25" customHeight="1" hidden="1">
      <c r="B286" s="27"/>
      <c r="C286" s="27"/>
      <c r="D286" s="28"/>
      <c r="E286" s="29"/>
      <c r="F286" s="29"/>
      <c r="G286" s="30"/>
    </row>
    <row r="287" spans="2:7" s="10" customFormat="1" ht="17.25" customHeight="1" hidden="1">
      <c r="B287" s="27"/>
      <c r="C287" s="27"/>
      <c r="D287" s="28"/>
      <c r="E287" s="29"/>
      <c r="F287" s="29"/>
      <c r="G287" s="30">
        <f>IF(E287&gt;0,F287/E287,"")</f>
      </c>
    </row>
    <row r="288" spans="2:7" s="10" customFormat="1" ht="17.25" customHeight="1" hidden="1">
      <c r="B288" s="27"/>
      <c r="C288" s="27"/>
      <c r="D288" s="28"/>
      <c r="E288" s="29"/>
      <c r="F288" s="29"/>
      <c r="G288" s="30"/>
    </row>
    <row r="289" spans="2:8" s="10" customFormat="1" ht="17.25" customHeight="1">
      <c r="B289" s="27"/>
      <c r="C289" s="27"/>
      <c r="D289" s="28" t="s">
        <v>30</v>
      </c>
      <c r="E289" s="29">
        <v>31000</v>
      </c>
      <c r="F289" s="29">
        <v>130000</v>
      </c>
      <c r="G289" s="30"/>
      <c r="H289" s="55"/>
    </row>
    <row r="290" spans="2:7" s="10" customFormat="1" ht="17.25" customHeight="1">
      <c r="B290" s="27"/>
      <c r="C290" s="27" t="s">
        <v>11</v>
      </c>
      <c r="D290" s="28" t="s">
        <v>109</v>
      </c>
      <c r="E290" s="29">
        <f>SUM(E291:E293)</f>
        <v>40000</v>
      </c>
      <c r="F290" s="29">
        <f>SUM(F291:F293)</f>
        <v>45000</v>
      </c>
      <c r="G290" s="30">
        <f>IF(E290&gt;0,F290/E290,"")</f>
        <v>1.125</v>
      </c>
    </row>
    <row r="291" spans="2:7" s="10" customFormat="1" ht="17.25" customHeight="1">
      <c r="B291" s="27"/>
      <c r="C291" s="27"/>
      <c r="D291" s="28" t="s">
        <v>145</v>
      </c>
      <c r="E291" s="29">
        <v>7000</v>
      </c>
      <c r="F291" s="29">
        <v>7000</v>
      </c>
      <c r="G291" s="30"/>
    </row>
    <row r="292" spans="2:7" s="10" customFormat="1" ht="17.25" customHeight="1">
      <c r="B292" s="27"/>
      <c r="C292" s="27"/>
      <c r="D292" s="28" t="s">
        <v>29</v>
      </c>
      <c r="E292" s="29">
        <v>33000</v>
      </c>
      <c r="F292" s="29">
        <v>38000</v>
      </c>
      <c r="G292" s="30"/>
    </row>
    <row r="293" spans="2:8" s="10" customFormat="1" ht="21.75" customHeight="1" hidden="1">
      <c r="B293" s="27"/>
      <c r="C293" s="27"/>
      <c r="D293" s="28"/>
      <c r="E293" s="29"/>
      <c r="F293" s="29"/>
      <c r="G293" s="30"/>
      <c r="H293" s="55"/>
    </row>
    <row r="294" spans="2:7" s="10" customFormat="1" ht="17.25" customHeight="1" hidden="1">
      <c r="B294" s="27"/>
      <c r="C294" s="27"/>
      <c r="D294" s="28"/>
      <c r="E294" s="29">
        <v>0</v>
      </c>
      <c r="F294" s="29">
        <v>0</v>
      </c>
      <c r="G294" s="30"/>
    </row>
    <row r="295" spans="2:7" s="10" customFormat="1" ht="17.25" customHeight="1" hidden="1">
      <c r="B295" s="27"/>
      <c r="C295" s="27"/>
      <c r="D295" s="28"/>
      <c r="E295" s="29"/>
      <c r="F295" s="29"/>
      <c r="G295" s="30"/>
    </row>
    <row r="296" spans="2:7" s="10" customFormat="1" ht="17.25" customHeight="1">
      <c r="B296" s="24" t="s">
        <v>61</v>
      </c>
      <c r="C296" s="24"/>
      <c r="D296" s="32" t="s">
        <v>86</v>
      </c>
      <c r="E296" s="26">
        <f>+E301+E306+E308+E310</f>
        <v>282980</v>
      </c>
      <c r="F296" s="26">
        <f>+F301+F306+F308+F310+F304</f>
        <v>375400</v>
      </c>
      <c r="G296" s="19">
        <f aca="true" t="shared" si="3" ref="G296:G301">IF(E296&gt;0,F296/E296,"")</f>
        <v>1.3265955191179588</v>
      </c>
    </row>
    <row r="297" spans="2:7" s="10" customFormat="1" ht="17.25" customHeight="1" hidden="1">
      <c r="B297" s="33"/>
      <c r="C297" s="34"/>
      <c r="D297" s="35"/>
      <c r="E297" s="31"/>
      <c r="F297" s="31"/>
      <c r="G297" s="19">
        <f t="shared" si="3"/>
      </c>
    </row>
    <row r="298" spans="2:7" s="10" customFormat="1" ht="17.25" customHeight="1" hidden="1">
      <c r="B298" s="33"/>
      <c r="C298" s="33"/>
      <c r="D298" s="28"/>
      <c r="E298" s="31"/>
      <c r="F298" s="31"/>
      <c r="G298" s="19">
        <f t="shared" si="3"/>
      </c>
    </row>
    <row r="299" spans="2:7" s="10" customFormat="1" ht="17.25" customHeight="1" hidden="1">
      <c r="B299" s="33"/>
      <c r="C299" s="34"/>
      <c r="D299" s="28"/>
      <c r="E299" s="31"/>
      <c r="F299" s="31"/>
      <c r="G299" s="19">
        <f t="shared" si="3"/>
      </c>
    </row>
    <row r="300" spans="2:7" s="10" customFormat="1" ht="17.25" customHeight="1" hidden="1">
      <c r="B300" s="33"/>
      <c r="C300" s="33"/>
      <c r="D300" s="28"/>
      <c r="E300" s="31"/>
      <c r="F300" s="31"/>
      <c r="G300" s="19">
        <f t="shared" si="3"/>
      </c>
    </row>
    <row r="301" spans="2:7" s="10" customFormat="1" ht="17.25" customHeight="1">
      <c r="B301" s="33"/>
      <c r="C301" s="50" t="s">
        <v>166</v>
      </c>
      <c r="D301" s="28" t="s">
        <v>204</v>
      </c>
      <c r="E301" s="31">
        <f>SUM(E302:E303)</f>
        <v>19710</v>
      </c>
      <c r="F301" s="31">
        <f>SUM(F302:F303)</f>
        <v>30000</v>
      </c>
      <c r="G301" s="57">
        <f t="shared" si="3"/>
        <v>1.5220700152207</v>
      </c>
    </row>
    <row r="302" spans="2:7" s="10" customFormat="1" ht="17.25" customHeight="1">
      <c r="B302" s="33"/>
      <c r="C302" s="33"/>
      <c r="D302" s="28" t="s">
        <v>104</v>
      </c>
      <c r="E302" s="31">
        <v>11710</v>
      </c>
      <c r="F302" s="31">
        <v>30000</v>
      </c>
      <c r="G302" s="22"/>
    </row>
    <row r="303" spans="2:7" s="10" customFormat="1" ht="17.25" customHeight="1" hidden="1">
      <c r="B303" s="33"/>
      <c r="C303" s="33"/>
      <c r="D303" s="28" t="s">
        <v>29</v>
      </c>
      <c r="E303" s="31">
        <v>8000</v>
      </c>
      <c r="F303" s="31">
        <v>0</v>
      </c>
      <c r="G303" s="22"/>
    </row>
    <row r="304" spans="2:7" s="10" customFormat="1" ht="17.25" customHeight="1">
      <c r="B304" s="33"/>
      <c r="C304" s="50" t="s">
        <v>182</v>
      </c>
      <c r="D304" s="28" t="s">
        <v>205</v>
      </c>
      <c r="E304" s="31">
        <v>0</v>
      </c>
      <c r="F304" s="31">
        <f>F305</f>
        <v>150000</v>
      </c>
      <c r="G304" s="22"/>
    </row>
    <row r="305" spans="2:8" s="10" customFormat="1" ht="17.25" customHeight="1">
      <c r="B305" s="33"/>
      <c r="C305" s="33"/>
      <c r="D305" s="28" t="s">
        <v>64</v>
      </c>
      <c r="E305" s="31">
        <v>0</v>
      </c>
      <c r="F305" s="31">
        <v>150000</v>
      </c>
      <c r="G305" s="22"/>
      <c r="H305" s="55"/>
    </row>
    <row r="306" spans="2:7" s="10" customFormat="1" ht="17.25" customHeight="1">
      <c r="B306" s="27"/>
      <c r="C306" s="27" t="s">
        <v>62</v>
      </c>
      <c r="D306" s="28" t="s">
        <v>63</v>
      </c>
      <c r="E306" s="29">
        <f>E307</f>
        <v>218270</v>
      </c>
      <c r="F306" s="29">
        <f>F307</f>
        <v>155400</v>
      </c>
      <c r="G306" s="30">
        <f>IF(E306&gt;0,F306/E306,"")</f>
        <v>0.7119622485911944</v>
      </c>
    </row>
    <row r="307" spans="2:8" s="10" customFormat="1" ht="17.25" customHeight="1">
      <c r="B307" s="27"/>
      <c r="C307" s="27"/>
      <c r="D307" s="28" t="s">
        <v>64</v>
      </c>
      <c r="E307" s="29">
        <v>218270</v>
      </c>
      <c r="F307" s="29">
        <v>155400</v>
      </c>
      <c r="G307" s="30"/>
      <c r="H307" s="55"/>
    </row>
    <row r="308" spans="2:7" s="10" customFormat="1" ht="17.25" customHeight="1">
      <c r="B308" s="27"/>
      <c r="C308" s="27" t="s">
        <v>65</v>
      </c>
      <c r="D308" s="28" t="s">
        <v>112</v>
      </c>
      <c r="E308" s="29">
        <f>E309</f>
        <v>15000</v>
      </c>
      <c r="F308" s="29">
        <f>F309</f>
        <v>15000</v>
      </c>
      <c r="G308" s="30">
        <f>IF(E308&gt;0,F308/E308,"")</f>
        <v>1</v>
      </c>
    </row>
    <row r="309" spans="2:9" s="10" customFormat="1" ht="17.25" customHeight="1">
      <c r="B309" s="27"/>
      <c r="C309" s="27"/>
      <c r="D309" s="28" t="s">
        <v>29</v>
      </c>
      <c r="E309" s="29">
        <v>15000</v>
      </c>
      <c r="F309" s="29">
        <v>15000</v>
      </c>
      <c r="G309" s="30"/>
      <c r="H309" s="55"/>
      <c r="I309" s="55"/>
    </row>
    <row r="310" spans="2:7" s="10" customFormat="1" ht="17.25" customHeight="1">
      <c r="B310" s="27"/>
      <c r="C310" s="27" t="s">
        <v>66</v>
      </c>
      <c r="D310" s="28" t="s">
        <v>109</v>
      </c>
      <c r="E310" s="29">
        <f>SUM(E311:E312)</f>
        <v>30000</v>
      </c>
      <c r="F310" s="29">
        <f>SUM(F311:F312)</f>
        <v>25000</v>
      </c>
      <c r="G310" s="30">
        <f>IF(E310&gt;0,F310/E310,"")</f>
        <v>0.8333333333333334</v>
      </c>
    </row>
    <row r="311" spans="2:7" s="10" customFormat="1" ht="17.25" customHeight="1">
      <c r="B311" s="27"/>
      <c r="C311" s="27"/>
      <c r="D311" s="28" t="s">
        <v>35</v>
      </c>
      <c r="E311" s="29">
        <v>16200</v>
      </c>
      <c r="F311" s="29">
        <v>14000</v>
      </c>
      <c r="G311" s="30"/>
    </row>
    <row r="312" spans="2:7" s="10" customFormat="1" ht="17.25" customHeight="1">
      <c r="B312" s="27"/>
      <c r="C312" s="27"/>
      <c r="D312" s="28" t="s">
        <v>29</v>
      </c>
      <c r="E312" s="29">
        <v>13800</v>
      </c>
      <c r="F312" s="29">
        <v>11000</v>
      </c>
      <c r="G312" s="30"/>
    </row>
    <row r="313" spans="2:8" s="10" customFormat="1" ht="17.25" customHeight="1" hidden="1">
      <c r="B313" s="27"/>
      <c r="C313" s="27"/>
      <c r="D313" s="28"/>
      <c r="E313" s="29"/>
      <c r="F313" s="29"/>
      <c r="G313" s="30"/>
      <c r="H313" s="55"/>
    </row>
    <row r="314" spans="2:7" s="10" customFormat="1" ht="17.25" customHeight="1">
      <c r="B314" s="24" t="s">
        <v>67</v>
      </c>
      <c r="C314" s="24"/>
      <c r="D314" s="32" t="s">
        <v>87</v>
      </c>
      <c r="E314" s="26">
        <f>E317+E319+E315</f>
        <v>794590</v>
      </c>
      <c r="F314" s="26">
        <f>F317+F319</f>
        <v>1593000</v>
      </c>
      <c r="G314" s="19">
        <f>IF(E314&gt;0,F314/E314,"")</f>
        <v>2.004807510791729</v>
      </c>
    </row>
    <row r="315" spans="2:7" s="10" customFormat="1" ht="17.25" customHeight="1" hidden="1">
      <c r="B315" s="33"/>
      <c r="C315" s="34"/>
      <c r="D315" s="35"/>
      <c r="E315" s="31"/>
      <c r="F315" s="31"/>
      <c r="G315" s="22"/>
    </row>
    <row r="316" spans="2:7" s="10" customFormat="1" ht="17.25" customHeight="1" hidden="1">
      <c r="B316" s="33"/>
      <c r="C316" s="33"/>
      <c r="D316" s="35"/>
      <c r="E316" s="31"/>
      <c r="F316" s="31"/>
      <c r="G316" s="22"/>
    </row>
    <row r="317" spans="2:7" s="10" customFormat="1" ht="17.25" customHeight="1">
      <c r="B317" s="27"/>
      <c r="C317" s="27" t="s">
        <v>68</v>
      </c>
      <c r="D317" s="28" t="s">
        <v>69</v>
      </c>
      <c r="E317" s="29">
        <f>E318</f>
        <v>56290</v>
      </c>
      <c r="F317" s="29">
        <f>F318</f>
        <v>56000</v>
      </c>
      <c r="G317" s="30">
        <f>IF(E317&gt;0,F317/E317,"")</f>
        <v>0.9948481080120803</v>
      </c>
    </row>
    <row r="318" spans="2:9" s="10" customFormat="1" ht="17.25" customHeight="1">
      <c r="B318" s="27"/>
      <c r="C318" s="27"/>
      <c r="D318" s="28" t="s">
        <v>104</v>
      </c>
      <c r="E318" s="29">
        <v>56290</v>
      </c>
      <c r="F318" s="29">
        <v>56000</v>
      </c>
      <c r="G318" s="30"/>
      <c r="H318" s="55"/>
      <c r="I318" s="55"/>
    </row>
    <row r="319" spans="2:7" s="10" customFormat="1" ht="17.25" customHeight="1">
      <c r="B319" s="27"/>
      <c r="C319" s="27" t="s">
        <v>70</v>
      </c>
      <c r="D319" s="28" t="s">
        <v>109</v>
      </c>
      <c r="E319" s="29">
        <f>SUM(E320:E322)</f>
        <v>738300</v>
      </c>
      <c r="F319" s="29">
        <f>SUM(F320:F322)</f>
        <v>1537000</v>
      </c>
      <c r="G319" s="30">
        <f>IF(E319&gt;0,F319/E319,"")</f>
        <v>2.0818095625084654</v>
      </c>
    </row>
    <row r="320" spans="2:7" s="10" customFormat="1" ht="17.25" customHeight="1">
      <c r="B320" s="27"/>
      <c r="C320" s="27"/>
      <c r="D320" s="28" t="s">
        <v>35</v>
      </c>
      <c r="E320" s="29">
        <v>4500</v>
      </c>
      <c r="F320" s="29">
        <v>4500</v>
      </c>
      <c r="G320" s="30"/>
    </row>
    <row r="321" spans="2:8" s="10" customFormat="1" ht="17.25" customHeight="1">
      <c r="B321" s="27"/>
      <c r="C321" s="27"/>
      <c r="D321" s="28" t="s">
        <v>207</v>
      </c>
      <c r="E321" s="29">
        <v>78800</v>
      </c>
      <c r="F321" s="29">
        <v>82500</v>
      </c>
      <c r="G321" s="30"/>
      <c r="H321" s="63"/>
    </row>
    <row r="322" spans="2:9" s="10" customFormat="1" ht="17.25" customHeight="1">
      <c r="B322" s="27"/>
      <c r="C322" s="27"/>
      <c r="D322" s="28" t="s">
        <v>30</v>
      </c>
      <c r="E322" s="29">
        <v>655000</v>
      </c>
      <c r="F322" s="29">
        <v>1450000</v>
      </c>
      <c r="G322" s="30"/>
      <c r="H322" s="55"/>
      <c r="I322" s="55"/>
    </row>
    <row r="323" spans="2:9" s="10" customFormat="1" ht="17.25" customHeight="1">
      <c r="B323" s="73" t="s">
        <v>71</v>
      </c>
      <c r="C323" s="74"/>
      <c r="D323" s="75"/>
      <c r="E323" s="45">
        <f>E314+E296+E266+E245+E214+E196+E160+E156+E149+E146+E118+E115+E100+E77+E67+E52+E43+E23+E20+E9+E14</f>
        <v>22106893</v>
      </c>
      <c r="F323" s="45">
        <f>F314+F296+F266+F245+F214+F196+F160+F156+F149+F146+F118+F115+F100+F77+F67+F52+F43+F23+F20+F9+F14</f>
        <v>31326051</v>
      </c>
      <c r="G323" s="65">
        <f>IF(E323&gt;0,F323/E323,"")</f>
        <v>1.4170263998654176</v>
      </c>
      <c r="H323" s="55"/>
      <c r="I323" s="55"/>
    </row>
    <row r="326" spans="6:8" ht="11.25">
      <c r="F326" s="64"/>
      <c r="H326" s="66"/>
    </row>
    <row r="328" ht="11.25">
      <c r="D328" s="67"/>
    </row>
  </sheetData>
  <mergeCells count="7">
    <mergeCell ref="H86:I87"/>
    <mergeCell ref="B323:D323"/>
    <mergeCell ref="A4:G4"/>
    <mergeCell ref="A1:G1"/>
    <mergeCell ref="A2:G2"/>
    <mergeCell ref="A3:G3"/>
    <mergeCell ref="B5:G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ignoredErrors>
    <ignoredError sqref="G323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UMSZP</dc:creator>
  <cp:keywords/>
  <dc:description/>
  <cp:lastModifiedBy>um</cp:lastModifiedBy>
  <cp:lastPrinted>2009-01-29T06:26:15Z</cp:lastPrinted>
  <dcterms:created xsi:type="dcterms:W3CDTF">2000-11-28T08:18:03Z</dcterms:created>
  <dcterms:modified xsi:type="dcterms:W3CDTF">2009-01-29T06:26:27Z</dcterms:modified>
  <cp:category/>
  <cp:version/>
  <cp:contentType/>
  <cp:contentStatus/>
</cp:coreProperties>
</file>